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6.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915" tabRatio="843" activeTab="0"/>
  </bookViews>
  <sheets>
    <sheet name="お問合せ・お申込み先" sheetId="1" r:id="rId1"/>
    <sheet name="喫茶・食堂の利用について" sheetId="2" r:id="rId2"/>
    <sheet name="利用申込書" sheetId="3" r:id="rId3"/>
    <sheet name="利用申込書 (記入例)" sheetId="4" r:id="rId4"/>
    <sheet name="利用者名簿" sheetId="5" r:id="rId5"/>
    <sheet name="ﾈｯﾄ接続申請書" sheetId="6" r:id="rId6"/>
    <sheet name="飲食関係申込書" sheetId="7" r:id="rId7"/>
    <sheet name="情報交換会" sheetId="8" r:id="rId8"/>
    <sheet name="飲物メニュー" sheetId="9" state="hidden" r:id="rId9"/>
  </sheets>
  <definedNames>
    <definedName name="_xlnm.Print_Area" localSheetId="4">'利用者名簿'!$B$1:$AH$66</definedName>
    <definedName name="_xlnm.Print_Area" localSheetId="2">'利用申込書'!$B$1:$W$61</definedName>
  </definedNames>
  <calcPr fullCalcOnLoad="1"/>
</workbook>
</file>

<file path=xl/comments1.xml><?xml version="1.0" encoding="utf-8"?>
<comments xmlns="http://schemas.openxmlformats.org/spreadsheetml/2006/main">
  <authors>
    <author>tanoue hirofumi(田上 裕文 ＨＲＤ ○管理□施設)</author>
  </authors>
  <commentList>
    <comment ref="H8" authorId="0">
      <text>
        <r>
          <rPr>
            <b/>
            <sz val="9"/>
            <rFont val="MS P ゴシック"/>
            <family val="3"/>
          </rPr>
          <t>各申込書の申込や変更した場合にその時の日付がここに表示されます。</t>
        </r>
      </text>
    </comment>
  </commentList>
</comments>
</file>

<file path=xl/comments3.xml><?xml version="1.0" encoding="utf-8"?>
<comments xmlns="http://schemas.openxmlformats.org/spreadsheetml/2006/main">
  <authors>
    <author>tanoue hirofumi(田上 裕文 ＨＲＤ ○管理□施設)</author>
  </authors>
  <commentList>
    <comment ref="V40" authorId="0">
      <text>
        <r>
          <rPr>
            <b/>
            <sz val="9"/>
            <rFont val="MS P ゴシック"/>
            <family val="3"/>
          </rPr>
          <t>希望部屋数</t>
        </r>
        <r>
          <rPr>
            <sz val="9"/>
            <rFont val="MS P ゴシック"/>
            <family val="3"/>
          </rPr>
          <t xml:space="preserve">
</t>
        </r>
      </text>
    </comment>
    <comment ref="S40" authorId="0">
      <text>
        <r>
          <rPr>
            <b/>
            <sz val="9"/>
            <rFont val="MS P ゴシック"/>
            <family val="3"/>
          </rPr>
          <t>収容人数
大　60名～80名
中　40名～50名
小　15名～26名
ｵｰﾃﾞｨﾄﾘｱﾑ　216名
階段教室　40名
語学教室　15名</t>
        </r>
      </text>
    </comment>
    <comment ref="Q40" authorId="0">
      <text>
        <r>
          <rPr>
            <b/>
            <sz val="9"/>
            <rFont val="MS P ゴシック"/>
            <family val="3"/>
          </rPr>
          <t>希望部屋数</t>
        </r>
      </text>
    </comment>
    <comment ref="N40" authorId="0">
      <text>
        <r>
          <rPr>
            <b/>
            <sz val="9"/>
            <rFont val="MS P ゴシック"/>
            <family val="3"/>
          </rPr>
          <t>収容人数
大　60名～80名
中　40名～50名
小　15名～26名
ｵｰﾃﾞｨﾄﾘｱﾑ　216名
階段教室　40名
語学教室　15名</t>
        </r>
      </text>
    </comment>
    <comment ref="L40" authorId="0">
      <text>
        <r>
          <rPr>
            <b/>
            <sz val="9"/>
            <rFont val="MS P ゴシック"/>
            <family val="3"/>
          </rPr>
          <t xml:space="preserve">希望部屋数
</t>
        </r>
      </text>
    </comment>
    <comment ref="I40" authorId="0">
      <text>
        <r>
          <rPr>
            <b/>
            <sz val="9"/>
            <rFont val="MS P ゴシック"/>
            <family val="3"/>
          </rPr>
          <t>収容人数
大　60名～80名
中　40名～50名
小　15名～26名
ｵｰﾃﾞｨﾄﾘｱﾑ　216名
階段教室　40名
語学教室　15名</t>
        </r>
      </text>
    </comment>
    <comment ref="G40" authorId="0">
      <text>
        <r>
          <rPr>
            <b/>
            <sz val="9"/>
            <rFont val="MS P ゴシック"/>
            <family val="3"/>
          </rPr>
          <t>選択してください</t>
        </r>
      </text>
    </comment>
    <comment ref="G42" authorId="0">
      <text>
        <r>
          <rPr>
            <b/>
            <sz val="9"/>
            <rFont val="MS P ゴシック"/>
            <family val="3"/>
          </rPr>
          <t>選択してください</t>
        </r>
      </text>
    </comment>
    <comment ref="Q42" authorId="0">
      <text>
        <r>
          <rPr>
            <b/>
            <sz val="9"/>
            <rFont val="MS P ゴシック"/>
            <family val="3"/>
          </rPr>
          <t>選択してください</t>
        </r>
      </text>
    </comment>
    <comment ref="I41" authorId="0">
      <text>
        <r>
          <rPr>
            <b/>
            <sz val="9"/>
            <rFont val="MS P ゴシック"/>
            <family val="3"/>
          </rPr>
          <t>利用になる研修室のレイアウトを選択してください。
「その他」の場合はご相談ください。</t>
        </r>
      </text>
    </comment>
    <comment ref="N41" authorId="0">
      <text>
        <r>
          <rPr>
            <b/>
            <sz val="9"/>
            <rFont val="MS P ゴシック"/>
            <family val="3"/>
          </rPr>
          <t>利用になる研修室のレイアウトを選択してください。
「その他」の場合はご相談ください。</t>
        </r>
      </text>
    </comment>
    <comment ref="S41" authorId="0">
      <text>
        <r>
          <rPr>
            <b/>
            <sz val="9"/>
            <rFont val="MS P ゴシック"/>
            <family val="3"/>
          </rPr>
          <t>利用になる研修室のレイアウトを選択してください。
「その他」の場合はご相談ください。</t>
        </r>
      </text>
    </comment>
    <comment ref="G50" authorId="0">
      <text>
        <r>
          <rPr>
            <b/>
            <sz val="9"/>
            <rFont val="MS P ゴシック"/>
            <family val="3"/>
          </rPr>
          <t>選択してください</t>
        </r>
      </text>
    </comment>
    <comment ref="N39" authorId="0">
      <text>
        <r>
          <rPr>
            <b/>
            <sz val="9"/>
            <rFont val="MS P ゴシック"/>
            <family val="3"/>
          </rPr>
          <t>・メールでの申込は部屋予約後、当方で記入し返送いたします。
・電話での申込は、ご連絡する部屋番号を記入してください。</t>
        </r>
      </text>
    </comment>
    <comment ref="K39" authorId="0">
      <text>
        <r>
          <rPr>
            <b/>
            <sz val="9"/>
            <rFont val="MS P ゴシック"/>
            <family val="3"/>
          </rPr>
          <t xml:space="preserve">利用者名簿を開きます
</t>
        </r>
      </text>
    </comment>
    <comment ref="G48" authorId="0">
      <text>
        <r>
          <rPr>
            <b/>
            <sz val="9"/>
            <rFont val="MS P ゴシック"/>
            <family val="3"/>
          </rPr>
          <t>選択してください</t>
        </r>
      </text>
    </comment>
    <comment ref="L41" authorId="0">
      <text>
        <r>
          <rPr>
            <b/>
            <sz val="9"/>
            <rFont val="MS P ゴシック"/>
            <family val="3"/>
          </rPr>
          <t>レイアウト時の数を記入してください
アイランド（島）の場合島数
スクールの場合列数</t>
        </r>
      </text>
    </comment>
    <comment ref="V41" authorId="0">
      <text>
        <r>
          <rPr>
            <b/>
            <sz val="9"/>
            <rFont val="MS P ゴシック"/>
            <family val="3"/>
          </rPr>
          <t>レイアウト時の数を記入してください
アイランド（島）の場合島数
スクールの場合列数</t>
        </r>
      </text>
    </comment>
    <comment ref="Q41" authorId="0">
      <text>
        <r>
          <rPr>
            <b/>
            <sz val="9"/>
            <rFont val="MS P ゴシック"/>
            <family val="3"/>
          </rPr>
          <t>レイアウト時の数を記入してください
アイランド（島）の場合島数
スクールの場合列数</t>
        </r>
        <r>
          <rPr>
            <sz val="9"/>
            <rFont val="MS P ゴシック"/>
            <family val="3"/>
          </rPr>
          <t xml:space="preserve">
</t>
        </r>
      </text>
    </comment>
    <comment ref="I50" authorId="0">
      <text>
        <r>
          <rPr>
            <sz val="9"/>
            <rFont val="MS P ゴシック"/>
            <family val="3"/>
          </rPr>
          <t xml:space="preserve">ネット接続申請書を開きます
</t>
        </r>
      </text>
    </comment>
  </commentList>
</comments>
</file>

<file path=xl/comments4.xml><?xml version="1.0" encoding="utf-8"?>
<comments xmlns="http://schemas.openxmlformats.org/spreadsheetml/2006/main">
  <authors>
    <author>tanoue hirofumi(田上 裕文 ＨＲＤ ○管理□施設)</author>
  </authors>
  <commentList>
    <comment ref="K39" authorId="0">
      <text>
        <r>
          <rPr>
            <b/>
            <sz val="9"/>
            <rFont val="MS P ゴシック"/>
            <family val="3"/>
          </rPr>
          <t xml:space="preserve">利用者名簿を開きます
</t>
        </r>
      </text>
    </comment>
    <comment ref="N39" authorId="0">
      <text>
        <r>
          <rPr>
            <b/>
            <sz val="9"/>
            <rFont val="MS P ゴシック"/>
            <family val="3"/>
          </rPr>
          <t>・メールでの申込は部屋予約後、当方で記入し返送いたします。
・電話での申込は、ご連絡する部屋番号を記入してください。</t>
        </r>
      </text>
    </comment>
    <comment ref="G40" authorId="0">
      <text>
        <r>
          <rPr>
            <b/>
            <sz val="9"/>
            <rFont val="MS P ゴシック"/>
            <family val="3"/>
          </rPr>
          <t>選択してください</t>
        </r>
      </text>
    </comment>
    <comment ref="I40" authorId="0">
      <text>
        <r>
          <rPr>
            <b/>
            <sz val="9"/>
            <rFont val="MS P ゴシック"/>
            <family val="3"/>
          </rPr>
          <t>収容人数
大　60名～80名
中　40名～50名
小　15名～26名
ｵｰﾃﾞｨﾄﾘｱﾑ　216名
階段教室　40名
語学教室　15名</t>
        </r>
      </text>
    </comment>
    <comment ref="L40" authorId="0">
      <text>
        <r>
          <rPr>
            <b/>
            <sz val="9"/>
            <rFont val="MS P ゴシック"/>
            <family val="3"/>
          </rPr>
          <t xml:space="preserve">希望部屋数
</t>
        </r>
      </text>
    </comment>
    <comment ref="N40" authorId="0">
      <text>
        <r>
          <rPr>
            <b/>
            <sz val="9"/>
            <rFont val="MS P ゴシック"/>
            <family val="3"/>
          </rPr>
          <t>収容人数
大　60名～80名
中　40名～50名
小　15名～26名
ｵｰﾃﾞｨﾄﾘｱﾑ　216名
階段教室　40名
語学教室　15名</t>
        </r>
      </text>
    </comment>
    <comment ref="Q40" authorId="0">
      <text>
        <r>
          <rPr>
            <b/>
            <sz val="9"/>
            <rFont val="MS P ゴシック"/>
            <family val="3"/>
          </rPr>
          <t>希望部屋数</t>
        </r>
      </text>
    </comment>
    <comment ref="S40" authorId="0">
      <text>
        <r>
          <rPr>
            <b/>
            <sz val="9"/>
            <rFont val="MS P ゴシック"/>
            <family val="3"/>
          </rPr>
          <t>収容人数
大　60名～80名
中　40名～50名
小　15名～26名
ｵｰﾃﾞｨﾄﾘｱﾑ　216名
階段教室　40名
語学教室　15名</t>
        </r>
      </text>
    </comment>
    <comment ref="V40" authorId="0">
      <text>
        <r>
          <rPr>
            <b/>
            <sz val="9"/>
            <rFont val="MS P ゴシック"/>
            <family val="3"/>
          </rPr>
          <t>希望部屋数</t>
        </r>
        <r>
          <rPr>
            <sz val="9"/>
            <rFont val="MS P ゴシック"/>
            <family val="3"/>
          </rPr>
          <t xml:space="preserve">
</t>
        </r>
      </text>
    </comment>
    <comment ref="I41" authorId="0">
      <text>
        <r>
          <rPr>
            <b/>
            <sz val="9"/>
            <rFont val="MS P ゴシック"/>
            <family val="3"/>
          </rPr>
          <t>利用になる研修室のレイアウトを選択してください。
「その他」の場合はご相談ください。</t>
        </r>
      </text>
    </comment>
    <comment ref="L41" authorId="0">
      <text>
        <r>
          <rPr>
            <b/>
            <sz val="9"/>
            <rFont val="MS P ゴシック"/>
            <family val="3"/>
          </rPr>
          <t>レイアウト時の数を記入してください
アイランド（島）の場合島数
スクールの場合列数</t>
        </r>
      </text>
    </comment>
    <comment ref="N41" authorId="0">
      <text>
        <r>
          <rPr>
            <b/>
            <sz val="9"/>
            <rFont val="MS P ゴシック"/>
            <family val="3"/>
          </rPr>
          <t>利用になる研修室のレイアウトを選択してください。
「その他」の場合はご相談ください。</t>
        </r>
      </text>
    </comment>
    <comment ref="Q41" authorId="0">
      <text>
        <r>
          <rPr>
            <b/>
            <sz val="9"/>
            <rFont val="MS P ゴシック"/>
            <family val="3"/>
          </rPr>
          <t>レイアウト時の数を記入してください
アイランド（島）の場合島数
スクールの場合列数</t>
        </r>
        <r>
          <rPr>
            <sz val="9"/>
            <rFont val="MS P ゴシック"/>
            <family val="3"/>
          </rPr>
          <t xml:space="preserve">
</t>
        </r>
      </text>
    </comment>
    <comment ref="S41" authorId="0">
      <text>
        <r>
          <rPr>
            <b/>
            <sz val="9"/>
            <rFont val="MS P ゴシック"/>
            <family val="3"/>
          </rPr>
          <t>利用になる研修室のレイアウトを選択してください。
「その他」の場合はご相談ください。</t>
        </r>
      </text>
    </comment>
    <comment ref="V41" authorId="0">
      <text>
        <r>
          <rPr>
            <b/>
            <sz val="9"/>
            <rFont val="MS P ゴシック"/>
            <family val="3"/>
          </rPr>
          <t>レイアウト時の数を記入してください
アイランド（島）の場合島数
スクールの場合列数</t>
        </r>
      </text>
    </comment>
    <comment ref="G42" authorId="0">
      <text>
        <r>
          <rPr>
            <b/>
            <sz val="9"/>
            <rFont val="MS P ゴシック"/>
            <family val="3"/>
          </rPr>
          <t>選択してください</t>
        </r>
      </text>
    </comment>
    <comment ref="Q42" authorId="0">
      <text>
        <r>
          <rPr>
            <b/>
            <sz val="9"/>
            <rFont val="MS P ゴシック"/>
            <family val="3"/>
          </rPr>
          <t>選択してください</t>
        </r>
      </text>
    </comment>
    <comment ref="G48" authorId="0">
      <text>
        <r>
          <rPr>
            <b/>
            <sz val="9"/>
            <rFont val="MS P ゴシック"/>
            <family val="3"/>
          </rPr>
          <t>選択してください</t>
        </r>
      </text>
    </comment>
    <comment ref="G50" authorId="0">
      <text>
        <r>
          <rPr>
            <b/>
            <sz val="9"/>
            <rFont val="MS P ゴシック"/>
            <family val="3"/>
          </rPr>
          <t>選択してください</t>
        </r>
      </text>
    </comment>
    <comment ref="I50" authorId="0">
      <text>
        <r>
          <rPr>
            <sz val="9"/>
            <rFont val="MS P ゴシック"/>
            <family val="3"/>
          </rPr>
          <t xml:space="preserve">ネット接続申請書を開きます
</t>
        </r>
      </text>
    </comment>
  </commentList>
</comments>
</file>

<file path=xl/comments6.xml><?xml version="1.0" encoding="utf-8"?>
<comments xmlns="http://schemas.openxmlformats.org/spreadsheetml/2006/main">
  <authors>
    <author>tanoue hirofumi(田上 裕文 ＨＲＤ ○管理□施設)</author>
  </authors>
  <commentList>
    <comment ref="B26" authorId="0">
      <text>
        <r>
          <rPr>
            <sz val="9"/>
            <rFont val="MS P ゴシック"/>
            <family val="3"/>
          </rPr>
          <t xml:space="preserve">東芝イントラネット回線は東芝グループ内研修のみ利用可能です。
一般インターネット回線は外部プロバイダー経由でインターネット接続します。
</t>
        </r>
      </text>
    </comment>
  </commentList>
</comments>
</file>

<file path=xl/comments7.xml><?xml version="1.0" encoding="utf-8"?>
<comments xmlns="http://schemas.openxmlformats.org/spreadsheetml/2006/main">
  <authors>
    <author>tanoue hirofumi(田上 裕文 ＨＲＤ ○管理□施設)</author>
  </authors>
  <commentList>
    <comment ref="S36" authorId="0">
      <text>
        <r>
          <rPr>
            <b/>
            <sz val="9"/>
            <rFont val="MS P ゴシック"/>
            <family val="3"/>
          </rPr>
          <t>入力例
15:00に配達の場合
15:00や15時等</t>
        </r>
      </text>
    </comment>
  </commentList>
</comments>
</file>

<file path=xl/comments8.xml><?xml version="1.0" encoding="utf-8"?>
<comments xmlns="http://schemas.openxmlformats.org/spreadsheetml/2006/main">
  <authors>
    <author>tanoue hirofumi(田上 裕文 ＨＲＤ ○管理□施設)</author>
  </authors>
  <commentList>
    <comment ref="H36" authorId="0">
      <text>
        <r>
          <rPr>
            <b/>
            <sz val="9"/>
            <rFont val="MS P ゴシック"/>
            <family val="3"/>
          </rPr>
          <t>参加人数を記入</t>
        </r>
      </text>
    </comment>
  </commentList>
</comments>
</file>

<file path=xl/sharedStrings.xml><?xml version="1.0" encoding="utf-8"?>
<sst xmlns="http://schemas.openxmlformats.org/spreadsheetml/2006/main" count="1092" uniqueCount="346">
  <si>
    <t>－</t>
  </si>
  <si>
    <t xml:space="preserve"> メールアドレス</t>
  </si>
  <si>
    <t>時</t>
  </si>
  <si>
    <t>分</t>
  </si>
  <si>
    <t>月</t>
  </si>
  <si>
    <t>〃</t>
  </si>
  <si>
    <t>備　　　　考</t>
  </si>
  <si>
    <t>■　利用責任者</t>
  </si>
  <si>
    <t>会社名</t>
  </si>
  <si>
    <t>氏名</t>
  </si>
  <si>
    <t>■　利用場所（部屋番号）</t>
  </si>
  <si>
    <t>住 所</t>
  </si>
  <si>
    <t>会 社 名</t>
  </si>
  <si>
    <t>（ フリガナ ）</t>
  </si>
  <si>
    <t>姓</t>
  </si>
  <si>
    <t>名</t>
  </si>
  <si>
    <t>申 込 者 名</t>
  </si>
  <si>
    <t>電 話 番 号</t>
  </si>
  <si>
    <t>Ｆ Ａ Ｘ 番 号</t>
  </si>
  <si>
    <t>利 用 日 時</t>
  </si>
  <si>
    <t>日</t>
  </si>
  <si>
    <t>月</t>
  </si>
  <si>
    <t>：</t>
  </si>
  <si>
    <t>(</t>
  </si>
  <si>
    <t>～</t>
  </si>
  <si>
    <t>分</t>
  </si>
  <si>
    <t>)</t>
  </si>
  <si>
    <t>毎</t>
  </si>
  <si>
    <t>分</t>
  </si>
  <si>
    <t>)</t>
  </si>
  <si>
    <t>自 ：　月　　日　（ 　 ）</t>
  </si>
  <si>
    <t>時</t>
  </si>
  <si>
    <t>至 ：　月　　日　（ 　 ）</t>
  </si>
  <si>
    <t>間</t>
  </si>
  <si>
    <t>割</t>
  </si>
  <si>
    <t xml:space="preserve"> 研 修 名</t>
  </si>
  <si>
    <t xml:space="preserve"> 利 用 人 員</t>
  </si>
  <si>
    <t>討 議 室</t>
  </si>
  <si>
    <t>講 師 控 室</t>
  </si>
  <si>
    <t>宿 泊 者</t>
  </si>
  <si>
    <t>前 泊</t>
  </si>
  <si>
    <t>人</t>
  </si>
  <si>
    <t>当日泊</t>
  </si>
  <si>
    <t>夕 食</t>
  </si>
  <si>
    <t>食 堂 カ ー ド</t>
  </si>
  <si>
    <t xml:space="preserve"> 利用枚数　：</t>
  </si>
  <si>
    <t>枚</t>
  </si>
  <si>
    <t xml:space="preserve"> プリンター(A4版専用)</t>
  </si>
  <si>
    <t>サイン</t>
  </si>
  <si>
    <t xml:space="preserve"> 液晶プロジェクター(PC付)</t>
  </si>
  <si>
    <t xml:space="preserve"> ノートパソコン</t>
  </si>
  <si>
    <t xml:space="preserve"> (その他)</t>
  </si>
  <si>
    <t>宿　泊</t>
  </si>
  <si>
    <t>※ この名簿の会社名・氏名などの個人情報は、緊急時に宿泊者への連絡・確認の為に使用させて頂く場合がございます。</t>
  </si>
  <si>
    <t>台数</t>
  </si>
  <si>
    <t xml:space="preserve"> データプロジェクター(PC無)</t>
  </si>
  <si>
    <t>＊ 宿泊者には 『宿泊』 の該当区分に○印をご記入ください。（責任者が宿泊されない場合、代行者を選び備考欄にご記入ください。）</t>
  </si>
  <si>
    <t>＊ 宿泊者に変更が生じた際には、速やかに名簿を再提出してください。</t>
  </si>
  <si>
    <t xml:space="preserve">  　登録頂きました個人情報は、法令・社内規程等に則り（HRD）の責任において、適切かつ安全に保管・管理致します。</t>
  </si>
  <si>
    <t xml:space="preserve">                       ＠</t>
  </si>
  <si>
    <t>yoyaku@hrd.toshiba.co.jp</t>
  </si>
  <si>
    <t>〒</t>
  </si>
  <si>
    <t>■請求先　　（申込者と同じ場合は、住所欄に同上と記入）</t>
  </si>
  <si>
    <t>■申込者</t>
  </si>
  <si>
    <t>■利用情報</t>
  </si>
  <si>
    <t>日 （</t>
  </si>
  <si>
    <t>日 （</t>
  </si>
  <si>
    <t>台</t>
  </si>
  <si>
    <t>本</t>
  </si>
  <si>
    <t>必 要 備 品 
（ 一部有料 ）</t>
  </si>
  <si>
    <t xml:space="preserve">部 門 名 </t>
  </si>
  <si>
    <t>性別</t>
  </si>
  <si>
    <t>( 略号)</t>
  </si>
  <si>
    <t>部屋</t>
  </si>
  <si>
    <t xml:space="preserve">部 門 名 </t>
  </si>
  <si>
    <t>請 求 先 担 当 名</t>
  </si>
  <si>
    <t>利用有無</t>
  </si>
  <si>
    <t>氏名</t>
  </si>
  <si>
    <t>カナ（姓）</t>
  </si>
  <si>
    <t>カナ（名）</t>
  </si>
  <si>
    <t>漢字（姓）</t>
  </si>
  <si>
    <t>漢字（名）</t>
  </si>
  <si>
    <t xml:space="preserve"> 研修日</t>
  </si>
  <si>
    <t xml:space="preserve"> 研修名</t>
  </si>
  <si>
    <t>有</t>
  </si>
  <si>
    <t xml:space="preserve"> 電子黒板</t>
  </si>
  <si>
    <t>人</t>
  </si>
  <si>
    <t xml:space="preserve"> 合 　計</t>
  </si>
  <si>
    <t>日（</t>
  </si>
  <si>
    <t>ネットワーク回線の利用</t>
  </si>
  <si>
    <t xml:space="preserve"> ＊ 研修施設のみの貸出の場合、貸し出した機器は研修室に準備いたしますが、機器の接続、設定等は原則お客様でお願いいたします。</t>
  </si>
  <si>
    <t xml:space="preserve"> 　　また、研修終了後は、設置前の状態にお戻しください。貸し出した機器で不明な点がありましたら受付までお申し出ください。</t>
  </si>
  <si>
    <t>＊利用者名簿とは別に『出欠表（出席者名簿）』は、研修期間中は、毎日ご提出ください。（消防署からの指導要項）</t>
  </si>
  <si>
    <t>横浜市港北区鳥山町５５５</t>
  </si>
  <si>
    <t>東芝電気（株）</t>
  </si>
  <si>
    <t>営業部</t>
  </si>
  <si>
    <t>ジンザイ</t>
  </si>
  <si>
    <t>タロウ</t>
  </si>
  <si>
    <t>人材</t>
  </si>
  <si>
    <t>太郎</t>
  </si>
  <si>
    <t xml:space="preserve"> taro.jinzai＠toushiba.co.jp</t>
  </si>
  <si>
    <t>同上</t>
  </si>
  <si>
    <t>水</t>
  </si>
  <si>
    <t>木</t>
  </si>
  <si>
    <t>金</t>
  </si>
  <si>
    <t>研 修 室 と レイアウト(下段)</t>
  </si>
  <si>
    <t>（営業）</t>
  </si>
  <si>
    <t>(略号)</t>
  </si>
  <si>
    <t>部屋番号</t>
  </si>
  <si>
    <r>
      <t xml:space="preserve"> 携帯用アンプ(</t>
    </r>
    <r>
      <rPr>
        <sz val="8"/>
        <rFont val="Meiryo UI"/>
        <family val="3"/>
      </rPr>
      <t>マイク</t>
    </r>
    <r>
      <rPr>
        <sz val="9"/>
        <rFont val="Meiryo UI"/>
        <family val="3"/>
      </rPr>
      <t>2本付)</t>
    </r>
  </si>
  <si>
    <r>
      <t>＊ 名簿は、宿泊の有無に関わらず、</t>
    </r>
    <r>
      <rPr>
        <u val="single"/>
        <sz val="9"/>
        <rFont val="Meiryo UI"/>
        <family val="3"/>
      </rPr>
      <t>研修初日の10日前（実働）迄</t>
    </r>
    <r>
      <rPr>
        <sz val="9"/>
        <rFont val="Meiryo UI"/>
        <family val="3"/>
      </rPr>
      <t>にご提出ください。</t>
    </r>
  </si>
  <si>
    <r>
      <t>　　</t>
    </r>
    <r>
      <rPr>
        <u val="single"/>
        <sz val="9"/>
        <rFont val="Meiryo UI"/>
        <family val="3"/>
      </rPr>
      <t>宿泊日の前日（実働）の午前中迄</t>
    </r>
    <r>
      <rPr>
        <sz val="9"/>
        <rFont val="Meiryo UI"/>
        <family val="3"/>
      </rPr>
      <t>にご連絡がない場合、費用を全額負担して頂きますので、ご注意ください。</t>
    </r>
  </si>
  <si>
    <t>責任者
(事務局)</t>
  </si>
  <si>
    <t>■　利用回線　（選択してください）</t>
  </si>
  <si>
    <t>品　　　　　名</t>
  </si>
  <si>
    <t>分～</t>
  </si>
  <si>
    <t>電話番号</t>
  </si>
  <si>
    <t>０４５－４７５－８２７０</t>
  </si>
  <si>
    <t>メールアドレス</t>
  </si>
  <si>
    <t>お問合せ・お申込み先はこちら</t>
  </si>
  <si>
    <t>お問合せ・お申込みはこちら</t>
  </si>
  <si>
    <t>利用者名簿</t>
  </si>
  <si>
    <t>利用申込書</t>
  </si>
  <si>
    <t>年</t>
  </si>
  <si>
    <t>品名</t>
  </si>
  <si>
    <t>容量</t>
  </si>
  <si>
    <t>ご利用ありがとうございます。</t>
  </si>
  <si>
    <t>ﾈｯﾄ接続申請書</t>
  </si>
  <si>
    <t>容　　量</t>
  </si>
  <si>
    <t>価格（円）</t>
  </si>
  <si>
    <t>**選択してください**</t>
  </si>
  <si>
    <t>申込書</t>
  </si>
  <si>
    <t>研修センタ-受付</t>
  </si>
  <si>
    <t>お問合せ・お申込み先</t>
  </si>
  <si>
    <t>延長コード３口</t>
  </si>
  <si>
    <t>延長コード４口</t>
  </si>
  <si>
    <t>「有」の場合、併せて「ﾈｯﾄ接続申請書」もご提出ください</t>
  </si>
  <si>
    <t>利用申込書へ</t>
  </si>
  <si>
    <t>（マルベル）</t>
  </si>
  <si>
    <t>昼食</t>
  </si>
  <si>
    <t>夕食（情報交換会）</t>
  </si>
  <si>
    <t>食堂</t>
  </si>
  <si>
    <t>（エーム）</t>
  </si>
  <si>
    <t>喫茶ベル</t>
  </si>
  <si>
    <t>施設</t>
  </si>
  <si>
    <t>業者</t>
  </si>
  <si>
    <t>営業時間</t>
  </si>
  <si>
    <t>１７：３０～１９：００</t>
  </si>
  <si>
    <t>朝食（宿泊者のみ）</t>
  </si>
  <si>
    <t>なし</t>
  </si>
  <si>
    <t>７：３０～８：３０</t>
  </si>
  <si>
    <t>収容人数</t>
  </si>
  <si>
    <t>１１：３０～１３：１５</t>
  </si>
  <si>
    <t>なお、日限を過ぎての変更やキャンセルで発生する費用は、全額後負担いただきますのでご注意ください。</t>
  </si>
  <si>
    <t xml:space="preserve">　 『利用申込書』 … 研修初日の20日前(実働) </t>
  </si>
  <si>
    <t>要相談</t>
  </si>
  <si>
    <t>喫茶・食堂の利用について</t>
  </si>
  <si>
    <t>平日</t>
  </si>
  <si>
    <t>休日</t>
  </si>
  <si>
    <t>１１：４５～１２：４５</t>
  </si>
  <si>
    <t>平日／休日</t>
  </si>
  <si>
    <t>１７：３０～１８：３０
（要相談）</t>
  </si>
  <si>
    <t>際は速やかに申込書を再提出してください。(研修日の前日（実働）の１２時迄）</t>
  </si>
  <si>
    <t xml:space="preserve">　 『利用者名簿』 『レイアウト変更図』『研修スケジュール（任意）』 … 研修初日の10日前(実働) </t>
  </si>
  <si>
    <t>合計金額</t>
  </si>
  <si>
    <t>作成変更日付</t>
  </si>
  <si>
    <t>作成・更新日付</t>
  </si>
  <si>
    <t>作成・更新日付</t>
  </si>
  <si>
    <t>利用者名簿提出</t>
  </si>
  <si>
    <t>作成・更新日付</t>
  </si>
  <si>
    <t>飲食関係申込書</t>
  </si>
  <si>
    <t>飲食関係申込書</t>
  </si>
  <si>
    <t xml:space="preserve">　 『飲食関係申込書』の提出 … 利用日の５日前(実働)　変更は利用日の３日前（実働） </t>
  </si>
  <si>
    <t>計</t>
  </si>
  <si>
    <t>紅茶（小ポット６杯分）</t>
  </si>
  <si>
    <t>オレンジジュース（８杯分）</t>
  </si>
  <si>
    <t>グレープフルーツジュース（８杯分）</t>
  </si>
  <si>
    <t>価格(円)</t>
  </si>
  <si>
    <t>)/（</t>
  </si>
  <si>
    <t>)/（</t>
  </si>
  <si>
    <t>分～</t>
  </si>
  <si>
    <t>分)</t>
  </si>
  <si>
    <t>配達時間</t>
  </si>
  <si>
    <t>なお、前日の12時を過ぎての変更やキャンセルで発生する費用は、全額後負担いただきますのでご注意ください。</t>
  </si>
  <si>
    <t>喫茶・食堂の利用について</t>
  </si>
  <si>
    <t>※『利用申込書』から表示しています。変更がある場合は上書きしてください。</t>
  </si>
  <si>
    <t>※申込数量を入力ください</t>
  </si>
  <si>
    <t>品　　　　名</t>
  </si>
  <si>
    <t>配達先</t>
  </si>
  <si>
    <t>*選択下さい*</t>
  </si>
  <si>
    <t>■飲物申込み</t>
  </si>
  <si>
    <t>■お弁当申込み</t>
  </si>
  <si>
    <t xml:space="preserve"> ホワイトボード</t>
  </si>
  <si>
    <t>ー</t>
  </si>
  <si>
    <t>月</t>
  </si>
  <si>
    <t>日</t>
  </si>
  <si>
    <t>）</t>
  </si>
  <si>
    <t>日（</t>
  </si>
  <si>
    <t>利　用　期　間</t>
  </si>
  <si>
    <t>至</t>
  </si>
  <si>
    <t>自</t>
  </si>
  <si>
    <t>利 用 日 別 時 間 帯</t>
  </si>
  <si>
    <t>/</t>
  </si>
  <si>
    <t>前　泊</t>
  </si>
  <si>
    <t>会 　社 　名
または　所　属　名</t>
  </si>
  <si>
    <t>）（</t>
  </si>
  <si>
    <t>料理</t>
  </si>
  <si>
    <t>数量</t>
  </si>
  <si>
    <t>人数</t>
  </si>
  <si>
    <t>ご留意点</t>
  </si>
  <si>
    <t>その他のご注文・ご要望</t>
  </si>
  <si>
    <t>エームサービス</t>
  </si>
  <si>
    <t>会場</t>
  </si>
  <si>
    <t>■料理</t>
  </si>
  <si>
    <t>■飲物</t>
  </si>
  <si>
    <t>計（円）</t>
  </si>
  <si>
    <r>
      <t>際は速やかに申込書を再提出してください。(</t>
    </r>
    <r>
      <rPr>
        <sz val="10.5"/>
        <color indexed="10"/>
        <rFont val="Meiryo UI"/>
        <family val="3"/>
      </rPr>
      <t>当該日の１週間前の同一曜日</t>
    </r>
    <r>
      <rPr>
        <sz val="10.5"/>
        <rFont val="Meiryo UI"/>
        <family val="3"/>
      </rPr>
      <t>）</t>
    </r>
  </si>
  <si>
    <t>※日限を過ぎたキャンセル、変更は、全額をご負担いただきますのでご注意ください。</t>
  </si>
  <si>
    <t>【ご注意ください！】　　～　期日、キャンセルに関する事項　～</t>
  </si>
  <si>
    <t>・申込内容（料理金額、その他）の変更：当該日を含まない実働5日前まで</t>
  </si>
  <si>
    <t>・申込数の変更：当該日の実働日の前日12時まで</t>
  </si>
  <si>
    <t>・申込の変更は当初の申込者様が行ってください</t>
  </si>
  <si>
    <t>・予約のキャンセル：当該日の１週間前の同一曜日まで</t>
  </si>
  <si>
    <t>金額(円/人)</t>
  </si>
  <si>
    <t>合計金額(円)</t>
  </si>
  <si>
    <t>■形式</t>
  </si>
  <si>
    <t>立食／着座区分</t>
  </si>
  <si>
    <t>会　場</t>
  </si>
  <si>
    <t>■　利用期間</t>
  </si>
  <si>
    <t>会社名／所属名</t>
  </si>
  <si>
    <t>部門</t>
  </si>
  <si>
    <t>　　　　　当研修センター内の有線を利用したネットワークを利用を希望する場合は、本書にて申請してください。
　　　　　申請により、利用可能とする設定を行います。
　　　　（常時は、情報セキュリティのため非接続としています。）
　　　　　　　　　・　東芝のイントラネットおよびケーブルＴＶ回線を利用した一般回線への接続が可能です。
　　　　　　　　　・　本書は、利用日の２日前（実働）までにご提出ください。
　　　　　　　　　・　備品（ＰＣ，ＬＡＮケーブルなど）の貸出しは『東芝研修センター利用申込書』よりご予約ください。</t>
  </si>
  <si>
    <t>■　利用者の所属会社名および接続する ＰＣ の台数</t>
  </si>
  <si>
    <t>エームサービス（食堂）</t>
  </si>
  <si>
    <t>マルベル（喫茶ベル）</t>
  </si>
  <si>
    <t>必須</t>
  </si>
  <si>
    <t>任意</t>
  </si>
  <si>
    <t>お申込書の状況を選択してください</t>
  </si>
  <si>
    <t>各申込書を記入の上、当ファイルを下記のメールアドレスまで送付ください。</t>
  </si>
  <si>
    <t>※申込数量、配達時刻、配達先を入力ください</t>
  </si>
  <si>
    <t>※申込数量、配達時間、配達先を入力ください</t>
  </si>
  <si>
    <t>今回予約の部屋
（参考)</t>
  </si>
  <si>
    <t>※ネットワーク接続への貸出機器は原則お客様ご自身で接続、設定ください。</t>
  </si>
  <si>
    <t>夕食
（情報交換会は要相談）</t>
  </si>
  <si>
    <t>■喫茶・食堂の利用について(営業時間等)</t>
  </si>
  <si>
    <t xml:space="preserve">収容人数
</t>
  </si>
  <si>
    <t>約３０人
３０人以上は要相談</t>
  </si>
  <si>
    <t>１７：３０～１９：００
(１７：００～２０：３０)</t>
  </si>
  <si>
    <t>情報交換会申込書（夕食兼用）</t>
  </si>
  <si>
    <t>※金額は税抜き価格です。</t>
  </si>
  <si>
    <t>※金額は税抜き価格です。</t>
  </si>
  <si>
    <r>
      <rPr>
        <sz val="11"/>
        <rFont val="Meiryo UI"/>
        <family val="3"/>
      </rPr>
      <t>利</t>
    </r>
    <r>
      <rPr>
        <sz val="10"/>
        <rFont val="Meiryo UI"/>
        <family val="3"/>
      </rPr>
      <t>　　　　用　　　　者</t>
    </r>
  </si>
  <si>
    <t>当日泊</t>
  </si>
  <si>
    <t>情報交換会</t>
  </si>
  <si>
    <t>※食堂カードは食堂のみ使用可、喫茶ベルでは使用不可。</t>
  </si>
  <si>
    <t>注意！
このマスタは変更があったら変更する</t>
  </si>
  <si>
    <t>＊選択してください＊</t>
  </si>
  <si>
    <t>2500円、2000円,1500円からお選びください</t>
  </si>
  <si>
    <t>※10名未満は、メニューを別途ご相談させていただきます。
※支配人おまかせの季節に合わせたメニューです。</t>
  </si>
  <si>
    <t>（ 平日の昼食時に食堂のみで利用可，御社宛一括請求の場合にお申し込み下さい ）</t>
  </si>
  <si>
    <t>2018</t>
  </si>
  <si>
    <t>人 （</t>
  </si>
  <si>
    <t>内　女性</t>
  </si>
  <si>
    <t>内　女性</t>
  </si>
  <si>
    <t>スクール</t>
  </si>
  <si>
    <t>東芝電気研修</t>
  </si>
  <si>
    <t>大</t>
  </si>
  <si>
    <t>11</t>
  </si>
  <si>
    <t>東芝研修センター利用申込書</t>
  </si>
  <si>
    <t>利用申込書</t>
  </si>
  <si>
    <t xml:space="preserve">利用者名簿 </t>
  </si>
  <si>
    <t>ネット接続申請書</t>
  </si>
  <si>
    <t>■各申込書へのリンク（クリックすると申込書を開きます）</t>
  </si>
  <si>
    <t>懇親会</t>
  </si>
  <si>
    <t>料理</t>
  </si>
  <si>
    <t>エームのＡ／Ｂは廃止</t>
  </si>
  <si>
    <t>飲み物</t>
  </si>
  <si>
    <t>焼酎芋</t>
  </si>
  <si>
    <t>900ｍｌ</t>
  </si>
  <si>
    <t>焼酎麦</t>
  </si>
  <si>
    <t>ウイスキー</t>
  </si>
  <si>
    <t>700ｍｌ</t>
  </si>
  <si>
    <t>ビール</t>
  </si>
  <si>
    <t>633ｍｌ</t>
  </si>
  <si>
    <t>ワイン赤</t>
  </si>
  <si>
    <t>750ｍｌ</t>
  </si>
  <si>
    <t>ワイン白</t>
  </si>
  <si>
    <t>750ｍｌ</t>
  </si>
  <si>
    <t>日本酒</t>
  </si>
  <si>
    <t>720ｍｌ</t>
  </si>
  <si>
    <t>180ｍｌ</t>
  </si>
  <si>
    <t>缶チューハイ</t>
  </si>
  <si>
    <t>350ｍｌ</t>
  </si>
  <si>
    <t>缶ハイボール</t>
  </si>
  <si>
    <t>ソーダ水</t>
  </si>
  <si>
    <t>500ｍｌ</t>
  </si>
  <si>
    <t>ソフトドリンク</t>
  </si>
  <si>
    <t>1500ｍｌ</t>
  </si>
  <si>
    <t>烏龍茶</t>
  </si>
  <si>
    <t>2000ｍｌ</t>
  </si>
  <si>
    <t>ウイスキー</t>
  </si>
  <si>
    <t>ビール</t>
  </si>
  <si>
    <t>日本酒（180ml）</t>
  </si>
  <si>
    <t>日本酒（720ml）</t>
  </si>
  <si>
    <t>缶ハイボール</t>
  </si>
  <si>
    <t>ソーダ水</t>
  </si>
  <si>
    <t>ソフトドリンク</t>
  </si>
  <si>
    <t>900ｍｌ</t>
  </si>
  <si>
    <t>700ｍｌ</t>
  </si>
  <si>
    <t>633ｍｌ</t>
  </si>
  <si>
    <t>750ｍｌ</t>
  </si>
  <si>
    <t>720ｍｌ</t>
  </si>
  <si>
    <t>180ｍｌ</t>
  </si>
  <si>
    <t>350ｍｌ</t>
  </si>
  <si>
    <t>500ｍｌ</t>
  </si>
  <si>
    <t>1500ｍｌ</t>
  </si>
  <si>
    <t>2000ｍｌ</t>
  </si>
  <si>
    <t>その他のご注文・ご要望</t>
  </si>
  <si>
    <t>お弁当</t>
  </si>
  <si>
    <t>■お食事利用申込</t>
  </si>
  <si>
    <t>夕食</t>
  </si>
  <si>
    <t>（定食）800円</t>
  </si>
  <si>
    <t>（定食）1,000円</t>
  </si>
  <si>
    <t>（定食）1,200円</t>
  </si>
  <si>
    <t>ホットコーヒー（小ポット６杯分）</t>
  </si>
  <si>
    <t>無糖アイスコーヒー（ピッチャー10杯分）</t>
  </si>
  <si>
    <t>加糖アイスコーヒー（ピッチャー10杯分）</t>
  </si>
  <si>
    <t>ホットコーヒー（中ポット10杯分）</t>
  </si>
  <si>
    <t>ホットコーヒー（大ポット12杯分）</t>
  </si>
  <si>
    <t>ペットボトル茶（500ml）</t>
  </si>
  <si>
    <t>ミネラルウォ-ター（500ml）</t>
  </si>
  <si>
    <t>日本茶（ティーバッグ　160ml）</t>
  </si>
  <si>
    <t>お弁当申込・お食事利用申込へ</t>
  </si>
  <si>
    <t>270</t>
  </si>
  <si>
    <t>1334</t>
  </si>
  <si>
    <t>※上記、「会場」を選択すると品名が表示されます</t>
  </si>
  <si>
    <t xml:space="preserve">            ＠</t>
  </si>
  <si>
    <t xml:space="preserve">   　　　　　＠</t>
  </si>
  <si>
    <t>＊選択してください＊</t>
  </si>
  <si>
    <t>*選択ください*</t>
  </si>
  <si>
    <t>情報交換会申込書</t>
  </si>
  <si>
    <t>当研修センターには、喫茶・食堂がございます。</t>
  </si>
  <si>
    <t>東芝ビジネスエキスパート（株）</t>
  </si>
  <si>
    <t>　ご予約の際は、東芝ビジネスエキスパート㈱ 管理部 施設担当へ以下の日限までに申込書をご提出になり、変更が生じた　</t>
  </si>
  <si>
    <t>　ご予約の際は、東芝ビジネスエキスパート㈱ 管理部 施設担当へ以下の日限までに申込書をご提出になり、変更が生じた</t>
  </si>
  <si>
    <t>管理部　施設担当</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</si>
</sst>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quot;Yes&quot;;&quot;Yes&quot;;&quot;No&quot;"/>
    <numFmt numFmtId="178" formatCode="&quot;True&quot;;&quot;True&quot;;&quot;False&quot;"/>
    <numFmt numFmtId="179" formatCode="&quot;On&quot;;&quot;On&quot;;&quot;Off&quot;"/>
    <numFmt numFmtId="180" formatCode="[$€-2]\ #,##0.00_);[Red]\([$€-2]\ #,##0.00\)"/>
    <numFmt numFmtId="181" formatCode="&quot; &quot;@"/>
    <numFmt numFmtId="182" formatCode="yyyy&quot;年&quot;m&quot;月&quot;d&quot;日更新版&quot;"/>
    <numFmt numFmtId="183" formatCode="#,##0&quot;ml &quot;"/>
    <numFmt numFmtId="184" formatCode="#,##0_);[Red]\(#,##0\)"/>
    <numFmt numFmtId="185" formatCode="yyyy/m/d;@"/>
    <numFmt numFmtId="186" formatCode="m/d;@"/>
    <numFmt numFmtId="187" formatCode="0_ "/>
    <numFmt numFmtId="188" formatCode="h:mm;@"/>
    <numFmt numFmtId="189" formatCode="&quot;¥&quot;#,##0_);[Red]\(&quot;¥&quot;#,##0\)"/>
    <numFmt numFmtId="190" formatCode="0_);[Red]\(0\)"/>
  </numFmts>
  <fonts count="12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9"/>
      <name val="ＭＳ Ｐゴシック"/>
      <family val="3"/>
    </font>
    <font>
      <sz val="9"/>
      <name val="ＭＳ ゴシック"/>
      <family val="3"/>
    </font>
    <font>
      <sz val="12"/>
      <name val="ＭＳ Ｐゴシック"/>
      <family val="3"/>
    </font>
    <font>
      <sz val="9"/>
      <name val="MS P ゴシック"/>
      <family val="3"/>
    </font>
    <font>
      <b/>
      <sz val="9"/>
      <name val="MS P ゴシック"/>
      <family val="3"/>
    </font>
    <font>
      <sz val="11"/>
      <name val="Meiryo UI"/>
      <family val="3"/>
    </font>
    <font>
      <sz val="18"/>
      <name val="Meiryo UI"/>
      <family val="3"/>
    </font>
    <font>
      <sz val="10"/>
      <name val="Meiryo UI"/>
      <family val="3"/>
    </font>
    <font>
      <sz val="9"/>
      <name val="Meiryo UI"/>
      <family val="3"/>
    </font>
    <font>
      <b/>
      <sz val="10"/>
      <name val="Meiryo UI"/>
      <family val="3"/>
    </font>
    <font>
      <sz val="14"/>
      <name val="Meiryo UI"/>
      <family val="3"/>
    </font>
    <font>
      <sz val="8"/>
      <name val="Meiryo UI"/>
      <family val="3"/>
    </font>
    <font>
      <b/>
      <sz val="9"/>
      <name val="Meiryo UI"/>
      <family val="3"/>
    </font>
    <font>
      <u val="single"/>
      <sz val="9"/>
      <name val="Meiryo UI"/>
      <family val="3"/>
    </font>
    <font>
      <b/>
      <u val="single"/>
      <sz val="9"/>
      <name val="Meiryo UI"/>
      <family val="3"/>
    </font>
    <font>
      <sz val="12"/>
      <name val="Meiryo UI"/>
      <family val="3"/>
    </font>
    <font>
      <b/>
      <sz val="14"/>
      <name val="Meiryo UI"/>
      <family val="3"/>
    </font>
    <font>
      <b/>
      <u val="single"/>
      <sz val="14"/>
      <name val="Meiryo UI"/>
      <family val="3"/>
    </font>
    <font>
      <b/>
      <sz val="12"/>
      <name val="Meiryo UI"/>
      <family val="3"/>
    </font>
    <font>
      <sz val="14"/>
      <name val="ＭＳ Ｐゴシック"/>
      <family val="3"/>
    </font>
    <font>
      <sz val="10.5"/>
      <name val="Meiryo UI"/>
      <family val="3"/>
    </font>
    <font>
      <u val="single"/>
      <sz val="10"/>
      <color indexed="12"/>
      <name val="Meiryo UI"/>
      <family val="3"/>
    </font>
    <font>
      <b/>
      <u val="single"/>
      <sz val="10"/>
      <color indexed="12"/>
      <name val="Meiryo UI"/>
      <family val="3"/>
    </font>
    <font>
      <u val="single"/>
      <sz val="8"/>
      <color indexed="12"/>
      <name val="ＭＳ Ｐゴシック"/>
      <family val="3"/>
    </font>
    <font>
      <u val="single"/>
      <sz val="9"/>
      <color indexed="12"/>
      <name val="ＭＳ Ｐゴシック"/>
      <family val="3"/>
    </font>
    <font>
      <b/>
      <sz val="11"/>
      <name val="Meiryo UI"/>
      <family val="3"/>
    </font>
    <font>
      <sz val="10.5"/>
      <name val="ＭＳ Ｐゴシック"/>
      <family val="3"/>
    </font>
    <font>
      <u val="single"/>
      <sz val="12"/>
      <color indexed="12"/>
      <name val="Meiryo UI"/>
      <family val="3"/>
    </font>
    <font>
      <sz val="10.5"/>
      <color indexed="10"/>
      <name val="Meiryo UI"/>
      <family val="3"/>
    </font>
    <font>
      <sz val="16"/>
      <name val="Meiryo UI"/>
      <family val="3"/>
    </font>
    <font>
      <sz val="16"/>
      <name val="ＭＳ Ｐゴシック"/>
      <family val="3"/>
    </font>
    <font>
      <u val="single"/>
      <sz val="16"/>
      <color indexed="12"/>
      <name val="Meiryo UI"/>
      <family val="3"/>
    </font>
    <font>
      <u val="single"/>
      <sz val="11"/>
      <color indexed="12"/>
      <name val="Meiryo UI"/>
      <family val="3"/>
    </font>
    <font>
      <b/>
      <u val="single"/>
      <sz val="16"/>
      <name val="Meiryo UI"/>
      <family val="3"/>
    </font>
    <font>
      <sz val="22"/>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10"/>
      <name val="Meiryo UI"/>
      <family val="3"/>
    </font>
    <font>
      <b/>
      <sz val="10"/>
      <color indexed="10"/>
      <name val="Meiryo UI"/>
      <family val="3"/>
    </font>
    <font>
      <sz val="10"/>
      <color indexed="8"/>
      <name val="Meiryo UI"/>
      <family val="3"/>
    </font>
    <font>
      <sz val="9"/>
      <color indexed="9"/>
      <name val="Meiryo UI"/>
      <family val="3"/>
    </font>
    <font>
      <sz val="12"/>
      <color indexed="26"/>
      <name val="Meiryo UI"/>
      <family val="3"/>
    </font>
    <font>
      <b/>
      <sz val="11"/>
      <color indexed="8"/>
      <name val="Meiryo UI"/>
      <family val="3"/>
    </font>
    <font>
      <b/>
      <sz val="10"/>
      <color indexed="8"/>
      <name val="Meiryo UI"/>
      <family val="3"/>
    </font>
    <font>
      <b/>
      <sz val="11"/>
      <color indexed="30"/>
      <name val="Meiryo UI"/>
      <family val="3"/>
    </font>
    <font>
      <sz val="10.5"/>
      <color indexed="8"/>
      <name val="Meiryo UI"/>
      <family val="3"/>
    </font>
    <font>
      <sz val="12"/>
      <color indexed="8"/>
      <name val="Meiryo UI"/>
      <family val="3"/>
    </font>
    <font>
      <b/>
      <sz val="11"/>
      <color indexed="9"/>
      <name val="Meiryo UI"/>
      <family val="3"/>
    </font>
    <font>
      <sz val="9"/>
      <color indexed="10"/>
      <name val="Meiryo UI"/>
      <family val="3"/>
    </font>
    <font>
      <sz val="8"/>
      <color indexed="10"/>
      <name val="Meiryo UI"/>
      <family val="3"/>
    </font>
    <font>
      <b/>
      <sz val="12"/>
      <color indexed="10"/>
      <name val="ＭＳ Ｐゴシック"/>
      <family val="3"/>
    </font>
    <font>
      <b/>
      <u val="single"/>
      <sz val="14"/>
      <color indexed="9"/>
      <name val="Meiryo UI"/>
      <family val="3"/>
    </font>
    <font>
      <b/>
      <u val="single"/>
      <sz val="11"/>
      <color indexed="9"/>
      <name val="ＭＳ Ｐゴシック"/>
      <family val="3"/>
    </font>
    <font>
      <sz val="11"/>
      <color indexed="8"/>
      <name val="Meiryo UI"/>
      <family val="3"/>
    </font>
    <font>
      <sz val="9"/>
      <color indexed="8"/>
      <name val="Meiryo UI"/>
      <family val="3"/>
    </font>
    <font>
      <sz val="9"/>
      <color indexed="23"/>
      <name val="Meiryo UI"/>
      <family val="3"/>
    </font>
    <font>
      <b/>
      <sz val="8"/>
      <color indexed="10"/>
      <name val="Meiryo UI"/>
      <family val="3"/>
    </font>
    <font>
      <b/>
      <u val="single"/>
      <sz val="12"/>
      <color indexed="9"/>
      <name val="ＭＳ Ｐゴシック"/>
      <family val="3"/>
    </font>
    <font>
      <b/>
      <sz val="12"/>
      <color indexed="8"/>
      <name val="Meiryo UI"/>
      <family val="3"/>
    </font>
    <font>
      <b/>
      <sz val="12"/>
      <color indexed="10"/>
      <name val="Meiryo UI"/>
      <family val="3"/>
    </font>
    <font>
      <sz val="10.5"/>
      <color indexed="9"/>
      <name val="ＭＳ Ｐゴシック"/>
      <family val="3"/>
    </font>
    <font>
      <sz val="10.5"/>
      <color indexed="9"/>
      <name val="Calibri"/>
      <family val="2"/>
    </font>
    <font>
      <sz val="11"/>
      <color indexed="9"/>
      <name val="Calibri"/>
      <family val="2"/>
    </font>
    <font>
      <b/>
      <sz val="10.5"/>
      <color indexed="10"/>
      <name val="ＭＳ Ｐゴシック"/>
      <family val="3"/>
    </font>
    <font>
      <b/>
      <sz val="10"/>
      <color indexed="8"/>
      <name val="ＭＳ Ｐゴシック"/>
      <family val="3"/>
    </font>
    <font>
      <sz val="10"/>
      <color indexed="8"/>
      <name val="ＭＳ Ｐゴシック"/>
      <family val="3"/>
    </font>
    <font>
      <u val="single"/>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rgb="FFFF0000"/>
      <name val="Meiryo UI"/>
      <family val="3"/>
    </font>
    <font>
      <b/>
      <sz val="10"/>
      <color rgb="FFFF0000"/>
      <name val="Meiryo UI"/>
      <family val="3"/>
    </font>
    <font>
      <sz val="10"/>
      <color theme="1"/>
      <name val="Meiryo UI"/>
      <family val="3"/>
    </font>
    <font>
      <sz val="9"/>
      <color theme="0"/>
      <name val="Meiryo UI"/>
      <family val="3"/>
    </font>
    <font>
      <sz val="12"/>
      <color theme="2"/>
      <name val="Meiryo UI"/>
      <family val="3"/>
    </font>
    <font>
      <b/>
      <sz val="11"/>
      <color theme="1"/>
      <name val="Meiryo UI"/>
      <family val="3"/>
    </font>
    <font>
      <b/>
      <sz val="10"/>
      <color theme="1"/>
      <name val="Meiryo UI"/>
      <family val="3"/>
    </font>
    <font>
      <b/>
      <sz val="11"/>
      <color rgb="FF0070C0"/>
      <name val="Meiryo UI"/>
      <family val="3"/>
    </font>
    <font>
      <sz val="10.5"/>
      <color theme="1"/>
      <name val="Meiryo UI"/>
      <family val="3"/>
    </font>
    <font>
      <sz val="11"/>
      <color theme="1"/>
      <name val="ＭＳ Ｐゴシック"/>
      <family val="3"/>
    </font>
    <font>
      <sz val="12"/>
      <color theme="1"/>
      <name val="Meiryo UI"/>
      <family val="3"/>
    </font>
    <font>
      <b/>
      <sz val="11"/>
      <color theme="0"/>
      <name val="Meiryo UI"/>
      <family val="3"/>
    </font>
    <font>
      <sz val="9"/>
      <color rgb="FFFF0000"/>
      <name val="Meiryo UI"/>
      <family val="3"/>
    </font>
    <font>
      <sz val="8"/>
      <color rgb="FFFF0000"/>
      <name val="Meiryo UI"/>
      <family val="3"/>
    </font>
    <font>
      <b/>
      <sz val="12"/>
      <color rgb="FFFF0000"/>
      <name val="ＭＳ Ｐゴシック"/>
      <family val="3"/>
    </font>
    <font>
      <b/>
      <u val="single"/>
      <sz val="14"/>
      <color theme="0"/>
      <name val="Meiryo UI"/>
      <family val="3"/>
    </font>
    <font>
      <sz val="9"/>
      <color theme="0" tint="-0.4999699890613556"/>
      <name val="Meiryo UI"/>
      <family val="3"/>
    </font>
    <font>
      <b/>
      <u val="single"/>
      <sz val="11"/>
      <color theme="0"/>
      <name val="ＭＳ Ｐゴシック"/>
      <family val="3"/>
    </font>
    <font>
      <sz val="11"/>
      <color theme="1"/>
      <name val="Meiryo UI"/>
      <family val="3"/>
    </font>
    <font>
      <sz val="9"/>
      <color theme="1"/>
      <name val="Meiryo UI"/>
      <family val="3"/>
    </font>
    <font>
      <b/>
      <sz val="8"/>
      <color rgb="FFFF0000"/>
      <name val="Meiryo UI"/>
      <family val="3"/>
    </font>
    <font>
      <b/>
      <u val="single"/>
      <sz val="12"/>
      <color theme="0"/>
      <name val="ＭＳ Ｐゴシック"/>
      <family val="3"/>
    </font>
    <font>
      <b/>
      <sz val="12"/>
      <color rgb="FFFF0000"/>
      <name val="Meiryo UI"/>
      <family val="3"/>
    </font>
    <font>
      <b/>
      <sz val="12"/>
      <color theme="1"/>
      <name val="Meiryo UI"/>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000"/>
        <bgColor indexed="64"/>
      </patternFill>
    </fill>
    <fill>
      <patternFill patternType="solid">
        <fgColor theme="0" tint="-0.04997999966144562"/>
        <bgColor indexed="64"/>
      </patternFill>
    </fill>
    <fill>
      <patternFill patternType="solid">
        <fgColor rgb="FF92D050"/>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style="thin"/>
    </border>
    <border>
      <left>
        <color indexed="63"/>
      </left>
      <right>
        <color indexed="63"/>
      </right>
      <top style="medium"/>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thin"/>
      <right style="thin"/>
      <top style="medium"/>
      <bottom>
        <color indexed="63"/>
      </bottom>
    </border>
    <border>
      <left>
        <color indexed="63"/>
      </left>
      <right style="medium"/>
      <top style="medium"/>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color indexed="63"/>
      </left>
      <right>
        <color indexed="63"/>
      </right>
      <top style="medium"/>
      <bottom style="medium"/>
    </border>
    <border>
      <left>
        <color indexed="63"/>
      </left>
      <right style="medium"/>
      <top style="medium"/>
      <bottom style="thin"/>
    </border>
    <border>
      <left>
        <color indexed="63"/>
      </left>
      <right style="thin"/>
      <top style="medium"/>
      <bottom style="medium"/>
    </border>
    <border>
      <left style="thin"/>
      <right>
        <color indexed="63"/>
      </right>
      <top style="medium"/>
      <bottom style="medium"/>
    </border>
    <border>
      <left style="hair"/>
      <right style="thin"/>
      <top style="medium"/>
      <bottom style="medium"/>
    </border>
    <border>
      <left>
        <color indexed="63"/>
      </left>
      <right style="medium"/>
      <top style="medium"/>
      <bottom style="medium"/>
    </border>
    <border>
      <left>
        <color indexed="63"/>
      </left>
      <right>
        <color indexed="63"/>
      </right>
      <top style="medium"/>
      <bottom style="dotted"/>
    </border>
    <border>
      <left>
        <color indexed="63"/>
      </left>
      <right>
        <color indexed="63"/>
      </right>
      <top style="dotted"/>
      <bottom style="dotted"/>
    </border>
    <border>
      <left>
        <color indexed="63"/>
      </left>
      <right style="medium"/>
      <top style="dotted"/>
      <bottom>
        <color indexed="63"/>
      </bottom>
    </border>
    <border>
      <left>
        <color indexed="63"/>
      </left>
      <right style="medium"/>
      <top style="dotted"/>
      <bottom style="medium"/>
    </border>
    <border>
      <left>
        <color indexed="63"/>
      </left>
      <right>
        <color indexed="63"/>
      </right>
      <top>
        <color indexed="63"/>
      </top>
      <bottom style="dotted"/>
    </border>
    <border>
      <left style="medium"/>
      <right>
        <color indexed="63"/>
      </right>
      <top>
        <color indexed="63"/>
      </top>
      <bottom>
        <color indexed="63"/>
      </bottom>
    </border>
    <border>
      <left>
        <color indexed="63"/>
      </left>
      <right style="thin"/>
      <top>
        <color indexed="63"/>
      </top>
      <bottom style="double"/>
    </border>
    <border>
      <left style="medium"/>
      <right style="thin"/>
      <top>
        <color indexed="63"/>
      </top>
      <bottom>
        <color indexed="63"/>
      </bottom>
    </border>
    <border>
      <left>
        <color indexed="63"/>
      </left>
      <right style="thin"/>
      <top style="medium"/>
      <bottom style="dotted"/>
    </border>
    <border>
      <left>
        <color indexed="63"/>
      </left>
      <right style="thin"/>
      <top style="dotted"/>
      <bottom style="dotted"/>
    </border>
    <border>
      <left>
        <color indexed="63"/>
      </left>
      <right style="thin"/>
      <top>
        <color indexed="63"/>
      </top>
      <bottom style="dotted"/>
    </border>
    <border>
      <left style="medium"/>
      <right>
        <color indexed="63"/>
      </right>
      <top style="medium"/>
      <bottom>
        <color indexed="63"/>
      </bottom>
    </border>
    <border>
      <left>
        <color indexed="63"/>
      </left>
      <right style="thin"/>
      <top style="medium"/>
      <bottom>
        <color indexed="63"/>
      </bottom>
    </border>
    <border>
      <left>
        <color indexed="63"/>
      </left>
      <right style="medium"/>
      <top style="dotted"/>
      <bottom style="dotted"/>
    </border>
    <border>
      <left style="thin"/>
      <right style="thin"/>
      <top style="thin"/>
      <bottom style="thin"/>
    </border>
    <border>
      <left style="thin"/>
      <right style="dashed"/>
      <top style="medium"/>
      <bottom style="medium"/>
    </border>
    <border>
      <left style="hair"/>
      <right style="hair"/>
      <top style="medium"/>
      <bottom style="thin"/>
    </border>
    <border>
      <left style="hair"/>
      <right style="hair"/>
      <top style="thin"/>
      <bottom style="medium"/>
    </border>
    <border>
      <left style="thin"/>
      <right>
        <color indexed="63"/>
      </right>
      <top style="medium"/>
      <bottom style="dotted"/>
    </border>
    <border>
      <left style="dotted"/>
      <right>
        <color indexed="63"/>
      </right>
      <top style="medium"/>
      <bottom style="dotted"/>
    </border>
    <border>
      <left style="dotted"/>
      <right>
        <color indexed="63"/>
      </right>
      <top style="dotted"/>
      <bottom style="dotted"/>
    </border>
    <border>
      <left style="dotted"/>
      <right>
        <color indexed="63"/>
      </right>
      <top>
        <color indexed="63"/>
      </top>
      <bottom style="dotted"/>
    </border>
    <border>
      <left style="dotted"/>
      <right>
        <color indexed="63"/>
      </right>
      <top style="medium"/>
      <bottom>
        <color indexed="63"/>
      </bottom>
    </border>
    <border>
      <left style="thin"/>
      <right style="thin"/>
      <top style="medium"/>
      <bottom style="medium"/>
    </border>
    <border>
      <left>
        <color indexed="63"/>
      </left>
      <right>
        <color indexed="63"/>
      </right>
      <top style="thin"/>
      <bottom>
        <color indexed="63"/>
      </bottom>
    </border>
    <border>
      <left style="thin"/>
      <right style="thin"/>
      <top style="medium"/>
      <bottom style="thin"/>
    </border>
    <border>
      <left style="thin"/>
      <right style="medium"/>
      <top style="medium"/>
      <bottom style="thin"/>
    </border>
    <border>
      <left style="thin"/>
      <right style="medium"/>
      <top style="thin"/>
      <bottom style="medium"/>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thin"/>
      <top>
        <color indexed="63"/>
      </top>
      <bottom style="thin"/>
    </border>
    <border>
      <left>
        <color indexed="63"/>
      </left>
      <right>
        <color indexed="63"/>
      </right>
      <top style="thin"/>
      <bottom style="medium"/>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dotted"/>
    </border>
    <border>
      <left style="thin"/>
      <right style="thin"/>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style="medium"/>
      <top style="thin"/>
      <bottom style="medium"/>
    </border>
    <border>
      <left style="thin"/>
      <right>
        <color indexed="63"/>
      </right>
      <top>
        <color indexed="63"/>
      </top>
      <bottom style="medium"/>
    </border>
    <border>
      <left style="thin"/>
      <right style="thin"/>
      <top>
        <color indexed="63"/>
      </top>
      <bottom style="double"/>
    </border>
    <border>
      <left>
        <color indexed="63"/>
      </left>
      <right style="medium"/>
      <top style="thin"/>
      <bottom style="thin"/>
    </border>
    <border>
      <left style="thin"/>
      <right>
        <color indexed="63"/>
      </right>
      <top>
        <color indexed="63"/>
      </top>
      <bottom style="thin"/>
    </border>
    <border>
      <left>
        <color indexed="63"/>
      </left>
      <right style="thin"/>
      <top>
        <color indexed="63"/>
      </top>
      <bottom style="medium"/>
    </border>
    <border>
      <left style="medium"/>
      <right/>
      <top style="dotted"/>
      <bottom/>
    </border>
    <border>
      <left>
        <color indexed="63"/>
      </left>
      <right>
        <color indexed="63"/>
      </right>
      <top style="dotted"/>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style="thin"/>
      <bottom style="thin"/>
    </border>
    <border>
      <left>
        <color indexed="63"/>
      </left>
      <right style="medium"/>
      <top style="thin"/>
      <bottom>
        <color indexed="63"/>
      </bottom>
    </border>
    <border>
      <left/>
      <right/>
      <top style="dotted"/>
      <bottom style="medium"/>
    </border>
    <border>
      <left style="medium"/>
      <right>
        <color indexed="63"/>
      </right>
      <top>
        <color indexed="63"/>
      </top>
      <bottom style="thin"/>
    </border>
    <border>
      <left>
        <color indexed="63"/>
      </left>
      <right>
        <color indexed="63"/>
      </right>
      <top style="dotted"/>
      <bottom style="thin"/>
    </border>
    <border>
      <left>
        <color indexed="63"/>
      </left>
      <right style="medium"/>
      <top style="dotted"/>
      <bottom style="thin"/>
    </border>
    <border>
      <left>
        <color indexed="63"/>
      </left>
      <right style="hair"/>
      <top>
        <color indexed="63"/>
      </top>
      <bottom style="medium"/>
    </border>
    <border>
      <left style="thin"/>
      <right>
        <color indexed="63"/>
      </right>
      <top style="thin"/>
      <bottom style="medium"/>
    </border>
    <border>
      <left style="medium"/>
      <right>
        <color indexed="63"/>
      </right>
      <top style="thin"/>
      <bottom style="medium"/>
    </border>
    <border>
      <left>
        <color indexed="63"/>
      </left>
      <right style="thin"/>
      <top style="thin"/>
      <bottom style="medium"/>
    </border>
    <border>
      <left style="medium"/>
      <right>
        <color indexed="63"/>
      </right>
      <top style="thin"/>
      <bottom style="dotted"/>
    </border>
    <border>
      <left>
        <color indexed="63"/>
      </left>
      <right>
        <color indexed="63"/>
      </right>
      <top style="thin"/>
      <bottom style="dotted"/>
    </border>
    <border>
      <left>
        <color indexed="63"/>
      </left>
      <right style="thin"/>
      <top style="thin"/>
      <bottom style="dotted"/>
    </border>
    <border>
      <left style="medium"/>
      <right>
        <color indexed="63"/>
      </right>
      <top style="medium"/>
      <bottom style="dotted"/>
    </border>
    <border>
      <left>
        <color indexed="63"/>
      </left>
      <right style="hair"/>
      <top style="medium"/>
      <bottom style="medium"/>
    </border>
    <border>
      <left style="thin"/>
      <right>
        <color indexed="63"/>
      </right>
      <top style="dotted"/>
      <bottom style="dotted"/>
    </border>
    <border>
      <left>
        <color indexed="63"/>
      </left>
      <right style="dotted"/>
      <top style="dotted"/>
      <bottom style="dotted"/>
    </border>
    <border>
      <left>
        <color indexed="63"/>
      </left>
      <right style="dotted"/>
      <top style="medium"/>
      <bottom style="dotted"/>
    </border>
    <border>
      <left style="thin"/>
      <right>
        <color indexed="63"/>
      </right>
      <top style="dotted"/>
      <bottom style="medium"/>
    </border>
    <border>
      <left>
        <color indexed="63"/>
      </left>
      <right style="dotted"/>
      <top style="dotted"/>
      <bottom style="medium"/>
    </border>
    <border>
      <left style="medium"/>
      <right>
        <color indexed="63"/>
      </right>
      <top style="medium"/>
      <bottom style="thin"/>
    </border>
    <border>
      <left style="hair"/>
      <right>
        <color indexed="63"/>
      </right>
      <top style="medium"/>
      <bottom style="medium"/>
    </border>
    <border>
      <left style="hair"/>
      <right>
        <color indexed="63"/>
      </right>
      <top style="medium"/>
      <bottom>
        <color indexed="63"/>
      </bottom>
    </border>
    <border>
      <left style="hair"/>
      <right>
        <color indexed="63"/>
      </right>
      <top>
        <color indexed="63"/>
      </top>
      <bottom style="medium"/>
    </border>
    <border>
      <left style="thin"/>
      <right style="medium"/>
      <top style="medium"/>
      <bottom style="medium"/>
    </border>
    <border>
      <left style="medium"/>
      <right style="thin"/>
      <top style="medium"/>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double"/>
    </border>
    <border>
      <left style="medium"/>
      <right style="thin"/>
      <top style="medium"/>
      <bottom style="thin"/>
    </border>
    <border>
      <left style="medium"/>
      <right style="thin"/>
      <top style="thin"/>
      <bottom style="medium"/>
    </border>
    <border>
      <left style="thin"/>
      <right style="thin"/>
      <top style="thin"/>
      <bottom style="medium"/>
    </border>
    <border>
      <left>
        <color indexed="63"/>
      </left>
      <right style="thin"/>
      <top style="medium"/>
      <bottom style="thin"/>
    </border>
    <border>
      <left style="thin"/>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style="thin"/>
      <top>
        <color indexed="63"/>
      </top>
      <bottom style="hair"/>
    </border>
    <border>
      <left style="thin"/>
      <right>
        <color indexed="63"/>
      </right>
      <top style="double"/>
      <bottom style="hair"/>
    </border>
    <border>
      <left>
        <color indexed="63"/>
      </left>
      <right style="thin"/>
      <top style="double"/>
      <bottom style="hair"/>
    </border>
    <border>
      <left style="medium"/>
      <right style="thin"/>
      <top style="double"/>
      <bottom>
        <color indexed="63"/>
      </bottom>
    </border>
    <border>
      <left style="thin"/>
      <right style="thin"/>
      <top style="double"/>
      <bottom>
        <color indexed="63"/>
      </bottom>
    </border>
    <border>
      <left style="medium"/>
      <right>
        <color indexed="63"/>
      </right>
      <top>
        <color indexed="63"/>
      </top>
      <bottom style="double"/>
    </border>
    <border>
      <left style="thin"/>
      <right style="medium"/>
      <top style="thin"/>
      <bottom style="thin"/>
    </border>
    <border>
      <left style="thin"/>
      <right style="medium"/>
      <top style="double"/>
      <bottom>
        <color indexed="63"/>
      </bottom>
    </border>
    <border>
      <left style="thin"/>
      <right style="medium"/>
      <top>
        <color indexed="63"/>
      </top>
      <bottom style="thin"/>
    </border>
    <border>
      <left style="thin"/>
      <right/>
      <top style="thin"/>
      <bottom/>
    </border>
    <border>
      <left style="thin"/>
      <right>
        <color indexed="63"/>
      </right>
      <top style="thin"/>
      <bottom style="hair"/>
    </border>
    <border>
      <left>
        <color indexed="63"/>
      </left>
      <right style="thin"/>
      <top style="thin"/>
      <bottom style="hair"/>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color indexed="63"/>
      </right>
      <top style="thin"/>
      <bottom style="hair"/>
    </border>
    <border>
      <left style="medium"/>
      <right style="thin"/>
      <top/>
      <bottom style="thin"/>
    </border>
    <border>
      <left style="medium"/>
      <right style="thin"/>
      <top style="thin"/>
      <bottom style="thin"/>
    </border>
    <border>
      <left>
        <color indexed="63"/>
      </left>
      <right>
        <color indexed="63"/>
      </right>
      <top style="double"/>
      <bottom style="medium"/>
    </border>
    <border>
      <left>
        <color indexed="63"/>
      </left>
      <right style="medium"/>
      <top style="double"/>
      <bottom style="medium"/>
    </border>
    <border>
      <left style="medium"/>
      <right>
        <color indexed="63"/>
      </right>
      <top style="double"/>
      <bottom style="medium"/>
    </border>
    <border>
      <left>
        <color indexed="63"/>
      </left>
      <right style="thin"/>
      <top style="double"/>
      <bottom style="medium"/>
    </border>
    <border>
      <left style="thin"/>
      <right>
        <color indexed="63"/>
      </right>
      <top style="double"/>
      <bottom style="medium"/>
    </border>
    <border>
      <left style="thin"/>
      <right style="thin"/>
      <top style="double"/>
      <bottom style="medium"/>
    </border>
    <border>
      <left style="thin"/>
      <right style="thin"/>
      <top style="thin"/>
      <bottom style="double"/>
    </border>
    <border>
      <left style="thin"/>
      <right style="medium"/>
      <top style="thin"/>
      <bottom style="double"/>
    </border>
    <border>
      <left style="medium"/>
      <right>
        <color indexed="63"/>
      </right>
      <top style="thin"/>
      <bottom style="double"/>
    </border>
    <border>
      <left>
        <color indexed="63"/>
      </left>
      <right style="medium"/>
      <top style="thin"/>
      <bottom style="double"/>
    </border>
    <border>
      <left>
        <color indexed="63"/>
      </left>
      <right style="thin"/>
      <top style="dotted"/>
      <bottom style="thin"/>
    </border>
    <border>
      <left style="thin"/>
      <right>
        <color indexed="63"/>
      </right>
      <top style="thin"/>
      <bottom style="dotted"/>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0" borderId="0" applyNumberFormat="0" applyFill="0" applyBorder="0" applyAlignment="0" applyProtection="0"/>
    <xf numFmtId="0" fontId="90" fillId="26" borderId="1" applyNumberFormat="0" applyAlignment="0" applyProtection="0"/>
    <xf numFmtId="0" fontId="91" fillId="27" borderId="0" applyNumberFormat="0" applyBorder="0" applyAlignment="0" applyProtection="0"/>
    <xf numFmtId="9" fontId="0" fillId="0" borderId="0" applyFont="0" applyFill="0" applyBorder="0" applyAlignment="0" applyProtection="0"/>
    <xf numFmtId="49" fontId="2" fillId="0" borderId="0" applyFill="0" applyBorder="0" applyAlignment="0" applyProtection="0"/>
    <xf numFmtId="0" fontId="0" fillId="28" borderId="2" applyNumberFormat="0" applyFont="0" applyAlignment="0" applyProtection="0"/>
    <xf numFmtId="0" fontId="92" fillId="0" borderId="3" applyNumberFormat="0" applyFill="0" applyAlignment="0" applyProtection="0"/>
    <xf numFmtId="0" fontId="93" fillId="29" borderId="0" applyNumberFormat="0" applyBorder="0" applyAlignment="0" applyProtection="0"/>
    <xf numFmtId="0" fontId="94" fillId="30" borderId="4" applyNumberFormat="0" applyAlignment="0" applyProtection="0"/>
    <xf numFmtId="0" fontId="9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30" borderId="9" applyNumberFormat="0" applyAlignment="0" applyProtection="0"/>
    <xf numFmtId="0" fontId="10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2"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49" fontId="3" fillId="0" borderId="0" applyBorder="0" applyAlignment="0">
      <protection/>
    </xf>
    <xf numFmtId="0" fontId="103" fillId="32" borderId="0" applyNumberFormat="0" applyBorder="0" applyAlignment="0" applyProtection="0"/>
  </cellStyleXfs>
  <cellXfs count="1031">
    <xf numFmtId="0" fontId="0" fillId="0" borderId="0" xfId="0" applyAlignment="1">
      <alignment vertical="center"/>
    </xf>
    <xf numFmtId="0" fontId="0" fillId="0" borderId="0" xfId="0" applyFill="1" applyAlignment="1">
      <alignment vertical="center"/>
    </xf>
    <xf numFmtId="0" fontId="0" fillId="0" borderId="0" xfId="0" applyFont="1" applyAlignment="1">
      <alignment vertical="center"/>
    </xf>
    <xf numFmtId="0" fontId="0" fillId="0" borderId="0"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Fill="1" applyAlignment="1">
      <alignment vertical="center"/>
    </xf>
    <xf numFmtId="0" fontId="4" fillId="0" borderId="0" xfId="0" applyFont="1" applyBorder="1" applyAlignment="1">
      <alignment vertical="center"/>
    </xf>
    <xf numFmtId="0" fontId="0" fillId="0" borderId="0" xfId="0" applyFont="1" applyFill="1" applyAlignment="1">
      <alignment vertical="center"/>
    </xf>
    <xf numFmtId="0" fontId="7" fillId="0" borderId="0" xfId="64" applyFont="1" applyAlignment="1">
      <alignment vertical="center" wrapText="1"/>
      <protection/>
    </xf>
    <xf numFmtId="0" fontId="10" fillId="0" borderId="0" xfId="0" applyFont="1" applyAlignment="1">
      <alignment vertical="center"/>
    </xf>
    <xf numFmtId="0" fontId="11" fillId="0" borderId="0" xfId="0" applyFont="1" applyBorder="1" applyAlignment="1">
      <alignment vertical="center"/>
    </xf>
    <xf numFmtId="0" fontId="10" fillId="0" borderId="0" xfId="0" applyFont="1" applyBorder="1" applyAlignment="1">
      <alignment vertical="center"/>
    </xf>
    <xf numFmtId="0" fontId="12" fillId="0" borderId="0" xfId="0" applyFont="1" applyAlignment="1">
      <alignment vertical="center"/>
    </xf>
    <xf numFmtId="0" fontId="12" fillId="0" borderId="0" xfId="0" applyFont="1" applyBorder="1" applyAlignment="1">
      <alignment vertical="center"/>
    </xf>
    <xf numFmtId="0" fontId="13" fillId="0" borderId="0" xfId="0" applyFont="1" applyAlignment="1">
      <alignment vertical="center"/>
    </xf>
    <xf numFmtId="0" fontId="12" fillId="0" borderId="0" xfId="0" applyFont="1" applyAlignment="1">
      <alignment horizontal="left" vertical="center"/>
    </xf>
    <xf numFmtId="0" fontId="12" fillId="0" borderId="0" xfId="0" applyFont="1" applyFill="1" applyAlignment="1">
      <alignment vertical="center"/>
    </xf>
    <xf numFmtId="0" fontId="13" fillId="0" borderId="0" xfId="0" applyFont="1" applyFill="1" applyAlignment="1">
      <alignment vertical="center"/>
    </xf>
    <xf numFmtId="0" fontId="13" fillId="0" borderId="0" xfId="0" applyFont="1" applyBorder="1" applyAlignment="1">
      <alignment vertical="center"/>
    </xf>
    <xf numFmtId="0" fontId="13" fillId="0" borderId="0" xfId="0" applyFont="1" applyAlignment="1">
      <alignment vertical="center"/>
    </xf>
    <xf numFmtId="0" fontId="15" fillId="0" borderId="10" xfId="0" applyFont="1" applyBorder="1" applyAlignment="1">
      <alignment vertical="center"/>
    </xf>
    <xf numFmtId="0" fontId="13" fillId="0" borderId="11" xfId="0" applyFont="1" applyBorder="1" applyAlignment="1">
      <alignment horizontal="left" vertical="center"/>
    </xf>
    <xf numFmtId="0" fontId="13" fillId="0" borderId="11" xfId="0" applyFont="1" applyBorder="1" applyAlignment="1">
      <alignment horizontal="right" vertical="center"/>
    </xf>
    <xf numFmtId="49" fontId="13" fillId="0" borderId="12" xfId="0" applyNumberFormat="1" applyFont="1" applyBorder="1" applyAlignment="1">
      <alignment horizontal="center" vertical="center"/>
    </xf>
    <xf numFmtId="0" fontId="13" fillId="0" borderId="13" xfId="0" applyFont="1" applyBorder="1" applyAlignment="1">
      <alignment vertical="center"/>
    </xf>
    <xf numFmtId="0" fontId="13" fillId="0" borderId="12" xfId="0" applyFont="1" applyBorder="1" applyAlignment="1">
      <alignment vertical="center"/>
    </xf>
    <xf numFmtId="0" fontId="13" fillId="0" borderId="14" xfId="0" applyFont="1" applyBorder="1" applyAlignment="1">
      <alignment horizontal="center" vertical="center"/>
    </xf>
    <xf numFmtId="0" fontId="13" fillId="0" borderId="14" xfId="0" applyFont="1" applyBorder="1" applyAlignment="1">
      <alignment horizontal="left" vertical="center"/>
    </xf>
    <xf numFmtId="0" fontId="13" fillId="0" borderId="15" xfId="0" applyFont="1" applyBorder="1" applyAlignment="1">
      <alignment vertical="center"/>
    </xf>
    <xf numFmtId="0" fontId="13" fillId="0" borderId="0" xfId="0" applyFont="1" applyBorder="1" applyAlignment="1">
      <alignment vertical="center"/>
    </xf>
    <xf numFmtId="0" fontId="13" fillId="0" borderId="15" xfId="0" applyFont="1" applyBorder="1" applyAlignment="1">
      <alignment vertical="center"/>
    </xf>
    <xf numFmtId="0" fontId="13" fillId="0" borderId="15" xfId="0" applyFont="1" applyBorder="1" applyAlignment="1">
      <alignment horizontal="left" vertical="center"/>
    </xf>
    <xf numFmtId="0" fontId="13" fillId="0" borderId="16" xfId="0" applyFont="1" applyBorder="1" applyAlignment="1">
      <alignment horizontal="left" vertical="center"/>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17" xfId="0" applyFont="1" applyBorder="1" applyAlignment="1">
      <alignment horizontal="left" vertical="center"/>
    </xf>
    <xf numFmtId="0" fontId="13" fillId="0" borderId="18" xfId="0" applyFont="1" applyBorder="1" applyAlignment="1">
      <alignment horizontal="center" vertical="center"/>
    </xf>
    <xf numFmtId="0" fontId="13" fillId="0" borderId="14" xfId="0" applyFont="1" applyBorder="1" applyAlignment="1">
      <alignment vertical="center"/>
    </xf>
    <xf numFmtId="0" fontId="13" fillId="0" borderId="14" xfId="0" applyFont="1" applyBorder="1" applyAlignment="1">
      <alignment horizontal="right" vertical="center"/>
    </xf>
    <xf numFmtId="0" fontId="13" fillId="0" borderId="14" xfId="0" applyFont="1" applyBorder="1" applyAlignment="1" quotePrefix="1">
      <alignment horizontal="center" vertical="center"/>
    </xf>
    <xf numFmtId="0" fontId="13" fillId="0" borderId="19" xfId="0" applyFont="1" applyBorder="1" applyAlignment="1">
      <alignment vertical="center"/>
    </xf>
    <xf numFmtId="0" fontId="13" fillId="0" borderId="20" xfId="0" applyFont="1" applyBorder="1" applyAlignment="1">
      <alignment horizontal="center" vertical="center"/>
    </xf>
    <xf numFmtId="0" fontId="13" fillId="0" borderId="0" xfId="0" applyFont="1" applyBorder="1" applyAlignment="1">
      <alignment horizontal="right" vertical="center"/>
    </xf>
    <xf numFmtId="0" fontId="13" fillId="0" borderId="0" xfId="0" applyFont="1" applyBorder="1" applyAlignment="1" quotePrefix="1">
      <alignment horizontal="center" vertical="center"/>
    </xf>
    <xf numFmtId="0" fontId="13" fillId="0" borderId="21" xfId="0" applyFont="1" applyBorder="1" applyAlignment="1">
      <alignment vertical="center"/>
    </xf>
    <xf numFmtId="0" fontId="13" fillId="0" borderId="0" xfId="0" applyFont="1" applyBorder="1" applyAlignment="1">
      <alignment horizontal="center" vertical="top"/>
    </xf>
    <xf numFmtId="0" fontId="13" fillId="33" borderId="22" xfId="0" applyFont="1" applyFill="1" applyBorder="1" applyAlignment="1">
      <alignment vertical="top"/>
    </xf>
    <xf numFmtId="0" fontId="13" fillId="33" borderId="15" xfId="0" applyFont="1" applyFill="1" applyBorder="1" applyAlignment="1">
      <alignment vertical="top"/>
    </xf>
    <xf numFmtId="0" fontId="13" fillId="0" borderId="23" xfId="0" applyFont="1" applyBorder="1" applyAlignment="1">
      <alignment horizontal="center" vertical="center"/>
    </xf>
    <xf numFmtId="0" fontId="13" fillId="0" borderId="15" xfId="0" applyFont="1" applyBorder="1" applyAlignment="1">
      <alignment horizontal="center" vertical="top"/>
    </xf>
    <xf numFmtId="0" fontId="13" fillId="0" borderId="15" xfId="0" applyFont="1" applyBorder="1" applyAlignment="1">
      <alignment horizontal="center" vertical="center"/>
    </xf>
    <xf numFmtId="0" fontId="13" fillId="0" borderId="15" xfId="0" applyFont="1" applyBorder="1" applyAlignment="1">
      <alignment horizontal="right" vertical="center"/>
    </xf>
    <xf numFmtId="0" fontId="13" fillId="0" borderId="15" xfId="0" applyFont="1" applyBorder="1" applyAlignment="1" quotePrefix="1">
      <alignment horizontal="center" vertical="center"/>
    </xf>
    <xf numFmtId="0" fontId="13" fillId="0" borderId="24" xfId="0" applyFont="1" applyBorder="1" applyAlignment="1">
      <alignment vertical="center"/>
    </xf>
    <xf numFmtId="0" fontId="13" fillId="0" borderId="25" xfId="0" applyFont="1" applyBorder="1" applyAlignment="1">
      <alignment horizontal="center" vertical="center"/>
    </xf>
    <xf numFmtId="0" fontId="13" fillId="0" borderId="26" xfId="0" applyFont="1" applyBorder="1" applyAlignment="1">
      <alignment vertical="center"/>
    </xf>
    <xf numFmtId="0" fontId="13" fillId="0" borderId="27" xfId="0" applyFont="1" applyBorder="1" applyAlignment="1">
      <alignment horizontal="center" vertical="center"/>
    </xf>
    <xf numFmtId="0" fontId="13" fillId="0" borderId="28" xfId="0" applyFont="1" applyBorder="1" applyAlignment="1">
      <alignment vertical="center"/>
    </xf>
    <xf numFmtId="0" fontId="13" fillId="0" borderId="29" xfId="0" applyFont="1" applyBorder="1" applyAlignment="1">
      <alignment horizontal="center" vertical="center"/>
    </xf>
    <xf numFmtId="0" fontId="13" fillId="0" borderId="25" xfId="0" applyFont="1" applyBorder="1" applyAlignment="1">
      <alignment vertical="top"/>
    </xf>
    <xf numFmtId="0" fontId="13" fillId="0" borderId="30" xfId="0" applyFont="1" applyBorder="1" applyAlignment="1">
      <alignment vertical="top"/>
    </xf>
    <xf numFmtId="0" fontId="13" fillId="0" borderId="31" xfId="0" applyFont="1" applyBorder="1" applyAlignment="1">
      <alignment horizontal="center" vertical="center"/>
    </xf>
    <xf numFmtId="0" fontId="13" fillId="0" borderId="31" xfId="0" applyFont="1" applyBorder="1" applyAlignment="1">
      <alignment vertical="center"/>
    </xf>
    <xf numFmtId="0" fontId="13" fillId="0" borderId="19" xfId="0" applyFont="1" applyBorder="1" applyAlignment="1">
      <alignment horizontal="left" vertical="center"/>
    </xf>
    <xf numFmtId="0" fontId="13" fillId="0" borderId="32" xfId="0" applyFont="1" applyBorder="1" applyAlignment="1">
      <alignment horizontal="center" vertical="center"/>
    </xf>
    <xf numFmtId="0" fontId="13" fillId="0" borderId="32" xfId="0" applyFont="1" applyBorder="1" applyAlignment="1">
      <alignment vertical="center"/>
    </xf>
    <xf numFmtId="0" fontId="13" fillId="0" borderId="33" xfId="0" applyFont="1" applyBorder="1" applyAlignment="1">
      <alignment horizontal="left" vertical="center"/>
    </xf>
    <xf numFmtId="0" fontId="13" fillId="0" borderId="34" xfId="0" applyFont="1" applyBorder="1" applyAlignment="1">
      <alignment horizontal="left" vertical="center"/>
    </xf>
    <xf numFmtId="0" fontId="13" fillId="0" borderId="31" xfId="0" applyFont="1" applyBorder="1" applyAlignment="1" quotePrefix="1">
      <alignment horizontal="center" vertical="center"/>
    </xf>
    <xf numFmtId="0" fontId="13" fillId="0" borderId="35" xfId="0" applyFont="1" applyBorder="1" applyAlignment="1">
      <alignment horizontal="center" vertical="center"/>
    </xf>
    <xf numFmtId="0" fontId="18" fillId="0" borderId="0" xfId="0" applyFont="1" applyFill="1" applyAlignment="1">
      <alignment vertical="center"/>
    </xf>
    <xf numFmtId="0" fontId="19" fillId="0" borderId="0" xfId="0" applyFont="1" applyAlignment="1">
      <alignment vertical="center"/>
    </xf>
    <xf numFmtId="55" fontId="12" fillId="0" borderId="0" xfId="0" applyNumberFormat="1" applyFont="1" applyBorder="1" applyAlignment="1">
      <alignment vertical="center"/>
    </xf>
    <xf numFmtId="0" fontId="104" fillId="0" borderId="14" xfId="0" applyFont="1" applyBorder="1" applyAlignment="1">
      <alignment horizontal="center" vertical="center"/>
    </xf>
    <xf numFmtId="0" fontId="104" fillId="0" borderId="14" xfId="0" applyFont="1" applyBorder="1" applyAlignment="1">
      <alignment horizontal="left" vertical="center"/>
    </xf>
    <xf numFmtId="0" fontId="104" fillId="0" borderId="14" xfId="0" applyFont="1" applyBorder="1" applyAlignment="1" quotePrefix="1">
      <alignment horizontal="center" vertical="center"/>
    </xf>
    <xf numFmtId="0" fontId="104" fillId="0" borderId="0" xfId="0" applyFont="1" applyBorder="1" applyAlignment="1">
      <alignment horizontal="center" vertical="center"/>
    </xf>
    <xf numFmtId="0" fontId="104" fillId="0" borderId="0" xfId="0" applyFont="1" applyBorder="1" applyAlignment="1">
      <alignment horizontal="left" vertical="center"/>
    </xf>
    <xf numFmtId="0" fontId="104" fillId="0" borderId="0" xfId="0" applyFont="1" applyBorder="1" applyAlignment="1" quotePrefix="1">
      <alignment horizontal="center" vertical="center"/>
    </xf>
    <xf numFmtId="0" fontId="12" fillId="0" borderId="0" xfId="0" applyFont="1" applyBorder="1" applyAlignment="1">
      <alignment horizontal="right" vertical="center"/>
    </xf>
    <xf numFmtId="0" fontId="10" fillId="0" borderId="36" xfId="0" applyFont="1" applyBorder="1" applyAlignment="1">
      <alignment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textRotation="255"/>
    </xf>
    <xf numFmtId="0" fontId="12" fillId="0" borderId="0" xfId="0" applyFont="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20" fillId="0" borderId="0" xfId="64" applyFont="1" applyAlignment="1">
      <alignment vertical="center" wrapText="1"/>
      <protection/>
    </xf>
    <xf numFmtId="0" fontId="20" fillId="0" borderId="0" xfId="64" applyFont="1" applyAlignment="1">
      <alignment horizontal="justify" vertical="center" wrapText="1"/>
      <protection/>
    </xf>
    <xf numFmtId="0" fontId="0" fillId="0" borderId="0" xfId="62">
      <alignment/>
      <protection/>
    </xf>
    <xf numFmtId="0" fontId="10" fillId="0" borderId="0" xfId="62" applyFont="1">
      <alignment/>
      <protection/>
    </xf>
    <xf numFmtId="0" fontId="24" fillId="0" borderId="0" xfId="0" applyFont="1" applyAlignment="1">
      <alignment vertical="center"/>
    </xf>
    <xf numFmtId="0" fontId="10" fillId="0" borderId="42" xfId="0" applyFont="1" applyBorder="1" applyAlignment="1">
      <alignment vertical="center"/>
    </xf>
    <xf numFmtId="0" fontId="20" fillId="0" borderId="0" xfId="64" applyFont="1" applyBorder="1" applyAlignment="1">
      <alignment horizontal="center" vertical="center" wrapText="1"/>
      <protection/>
    </xf>
    <xf numFmtId="0" fontId="20" fillId="0" borderId="0" xfId="0" applyFont="1" applyAlignment="1">
      <alignment vertical="center"/>
    </xf>
    <xf numFmtId="0" fontId="15" fillId="0" borderId="0" xfId="0" applyFont="1" applyAlignment="1">
      <alignment vertical="center"/>
    </xf>
    <xf numFmtId="0" fontId="25" fillId="0" borderId="0" xfId="0" applyFont="1" applyBorder="1" applyAlignment="1">
      <alignment/>
    </xf>
    <xf numFmtId="0" fontId="13" fillId="0" borderId="43" xfId="0" applyFont="1" applyBorder="1" applyAlignment="1">
      <alignment horizontal="center" vertical="center"/>
    </xf>
    <xf numFmtId="0" fontId="10" fillId="0" borderId="22" xfId="0" applyFont="1" applyBorder="1" applyAlignment="1">
      <alignment vertical="center"/>
    </xf>
    <xf numFmtId="0" fontId="13" fillId="0" borderId="14" xfId="0" applyFont="1" applyFill="1" applyBorder="1" applyAlignment="1">
      <alignment horizontal="center" vertical="center"/>
    </xf>
    <xf numFmtId="0" fontId="21" fillId="0" borderId="0" xfId="0" applyFont="1" applyBorder="1" applyAlignment="1">
      <alignment vertical="center"/>
    </xf>
    <xf numFmtId="0" fontId="13" fillId="0" borderId="44" xfId="0" applyFont="1" applyBorder="1" applyAlignment="1">
      <alignment horizontal="center" vertical="center"/>
    </xf>
    <xf numFmtId="0" fontId="17" fillId="0" borderId="0" xfId="0" applyFont="1" applyAlignment="1">
      <alignment vertical="center"/>
    </xf>
    <xf numFmtId="0" fontId="14" fillId="0" borderId="0" xfId="0" applyFont="1" applyAlignment="1">
      <alignment horizontal="center" vertical="center"/>
    </xf>
    <xf numFmtId="0" fontId="12" fillId="0" borderId="0" xfId="0" applyFont="1" applyFill="1" applyAlignment="1">
      <alignment vertical="center"/>
    </xf>
    <xf numFmtId="0" fontId="23" fillId="0" borderId="0" xfId="0" applyFont="1" applyAlignment="1">
      <alignment vertical="center"/>
    </xf>
    <xf numFmtId="0" fontId="0" fillId="0" borderId="0" xfId="0" applyFill="1" applyBorder="1" applyAlignment="1">
      <alignment vertical="center"/>
    </xf>
    <xf numFmtId="0" fontId="14" fillId="0" borderId="0" xfId="0" applyFont="1" applyBorder="1" applyAlignment="1">
      <alignment horizontal="center" vertical="center"/>
    </xf>
    <xf numFmtId="49" fontId="27" fillId="0" borderId="0" xfId="43" applyFont="1" applyFill="1" applyBorder="1" applyAlignment="1" applyProtection="1">
      <alignment horizontal="left" vertical="center"/>
      <protection/>
    </xf>
    <xf numFmtId="49" fontId="27" fillId="0" borderId="0" xfId="43" applyFont="1" applyFill="1" applyBorder="1" applyAlignment="1" applyProtection="1">
      <alignment horizontal="center" vertical="center"/>
      <protection/>
    </xf>
    <xf numFmtId="0" fontId="105" fillId="0" borderId="0" xfId="0" applyFont="1" applyBorder="1" applyAlignment="1">
      <alignment vertical="center"/>
    </xf>
    <xf numFmtId="0" fontId="12" fillId="0" borderId="0" xfId="0" applyFont="1" applyBorder="1" applyAlignment="1">
      <alignment vertical="center"/>
    </xf>
    <xf numFmtId="49" fontId="26" fillId="0" borderId="0" xfId="43" applyFont="1" applyFill="1" applyBorder="1" applyAlignment="1" applyProtection="1">
      <alignment vertical="center"/>
      <protection/>
    </xf>
    <xf numFmtId="0" fontId="12" fillId="0" borderId="0" xfId="0" applyFont="1" applyFill="1" applyBorder="1" applyAlignment="1">
      <alignment vertical="center"/>
    </xf>
    <xf numFmtId="0" fontId="25" fillId="0" borderId="0" xfId="0" applyFont="1" applyBorder="1" applyAlignment="1">
      <alignment vertical="center"/>
    </xf>
    <xf numFmtId="0" fontId="14" fillId="0" borderId="0" xfId="0" applyFont="1" applyBorder="1" applyAlignment="1">
      <alignment horizontal="left" vertical="center"/>
    </xf>
    <xf numFmtId="0" fontId="13" fillId="0" borderId="0" xfId="0" applyFont="1" applyBorder="1" applyAlignment="1">
      <alignment horizontal="center" vertical="center" wrapText="1"/>
    </xf>
    <xf numFmtId="0" fontId="106" fillId="0" borderId="0" xfId="0" applyFont="1" applyBorder="1" applyAlignment="1">
      <alignment vertical="center"/>
    </xf>
    <xf numFmtId="0" fontId="12" fillId="0" borderId="0" xfId="0" applyFont="1" applyFill="1" applyBorder="1" applyAlignment="1">
      <alignment horizontal="right" vertical="center"/>
    </xf>
    <xf numFmtId="0" fontId="20" fillId="0" borderId="0" xfId="0" applyFont="1" applyFill="1" applyBorder="1" applyAlignment="1">
      <alignment vertical="center"/>
    </xf>
    <xf numFmtId="0" fontId="13" fillId="0" borderId="0" xfId="0" applyFont="1" applyFill="1" applyBorder="1" applyAlignment="1">
      <alignment horizontal="center" vertical="center"/>
    </xf>
    <xf numFmtId="0" fontId="13" fillId="0" borderId="25" xfId="0" applyFont="1" applyBorder="1" applyAlignment="1">
      <alignment vertical="center"/>
    </xf>
    <xf numFmtId="0" fontId="13" fillId="0" borderId="30" xfId="0" applyFont="1" applyBorder="1" applyAlignment="1">
      <alignment horizontal="left" vertical="center"/>
    </xf>
    <xf numFmtId="0" fontId="13" fillId="0" borderId="25" xfId="0" applyFont="1" applyBorder="1" applyAlignment="1">
      <alignment vertical="center"/>
    </xf>
    <xf numFmtId="0" fontId="13" fillId="0" borderId="30" xfId="0" applyFont="1" applyBorder="1" applyAlignment="1">
      <alignment vertical="center"/>
    </xf>
    <xf numFmtId="0" fontId="22" fillId="0" borderId="0" xfId="0" applyFont="1" applyBorder="1" applyAlignment="1">
      <alignment vertical="center"/>
    </xf>
    <xf numFmtId="0" fontId="22" fillId="0" borderId="0" xfId="64" applyFont="1" applyAlignment="1">
      <alignment vertical="center" wrapText="1"/>
      <protection/>
    </xf>
    <xf numFmtId="0" fontId="21" fillId="0" borderId="0" xfId="64" applyFont="1" applyAlignment="1">
      <alignment vertical="center" wrapText="1"/>
      <protection/>
    </xf>
    <xf numFmtId="49" fontId="15" fillId="0" borderId="10" xfId="0" applyNumberFormat="1" applyFont="1" applyBorder="1" applyAlignment="1">
      <alignment vertical="center"/>
    </xf>
    <xf numFmtId="0" fontId="13" fillId="0" borderId="0" xfId="0" applyFont="1" applyFill="1" applyBorder="1" applyAlignment="1">
      <alignment vertical="center"/>
    </xf>
    <xf numFmtId="0" fontId="105" fillId="0" borderId="0" xfId="0" applyFont="1" applyBorder="1" applyAlignment="1">
      <alignment vertical="center"/>
    </xf>
    <xf numFmtId="0" fontId="105" fillId="0" borderId="0" xfId="0" applyFont="1" applyBorder="1" applyAlignment="1">
      <alignment horizontal="left" vertical="center"/>
    </xf>
    <xf numFmtId="0" fontId="13" fillId="0" borderId="14" xfId="62" applyFont="1" applyBorder="1" applyAlignment="1">
      <alignment horizontal="center" vertical="center"/>
      <protection/>
    </xf>
    <xf numFmtId="0" fontId="13" fillId="34" borderId="18" xfId="0" applyFont="1" applyFill="1" applyBorder="1" applyAlignment="1">
      <alignment horizontal="center" vertical="center"/>
    </xf>
    <xf numFmtId="0" fontId="13" fillId="34" borderId="14" xfId="0" applyFont="1" applyFill="1" applyBorder="1" applyAlignment="1">
      <alignment horizontal="center" vertical="center"/>
    </xf>
    <xf numFmtId="0" fontId="13" fillId="34" borderId="14" xfId="0" applyFont="1" applyFill="1" applyBorder="1" applyAlignment="1">
      <alignment vertical="center"/>
    </xf>
    <xf numFmtId="0" fontId="13" fillId="34" borderId="20" xfId="0" applyFont="1" applyFill="1" applyBorder="1" applyAlignment="1">
      <alignment horizontal="center" vertical="center"/>
    </xf>
    <xf numFmtId="0" fontId="13" fillId="34" borderId="0" xfId="0" applyFont="1" applyFill="1" applyBorder="1" applyAlignment="1">
      <alignment vertical="center"/>
    </xf>
    <xf numFmtId="0" fontId="13" fillId="34" borderId="0" xfId="0" applyFont="1" applyFill="1" applyBorder="1" applyAlignment="1">
      <alignment horizontal="right" vertical="center"/>
    </xf>
    <xf numFmtId="0" fontId="13" fillId="34" borderId="0" xfId="0" applyFont="1" applyFill="1" applyBorder="1" applyAlignment="1">
      <alignment horizontal="center" vertical="top"/>
    </xf>
    <xf numFmtId="0" fontId="13" fillId="34" borderId="0" xfId="0" applyFont="1" applyFill="1" applyBorder="1" applyAlignment="1">
      <alignment horizontal="center" vertical="center"/>
    </xf>
    <xf numFmtId="0" fontId="13" fillId="0" borderId="28" xfId="0" applyFont="1" applyBorder="1" applyAlignment="1">
      <alignment horizontal="center" vertical="center"/>
    </xf>
    <xf numFmtId="0" fontId="30" fillId="0" borderId="0" xfId="0" applyFont="1" applyBorder="1" applyAlignment="1">
      <alignment horizontal="left" vertical="center"/>
    </xf>
    <xf numFmtId="0" fontId="30" fillId="0" borderId="0" xfId="0" applyFont="1" applyBorder="1" applyAlignment="1">
      <alignment vertical="center"/>
    </xf>
    <xf numFmtId="0" fontId="13" fillId="0" borderId="0" xfId="0" applyFont="1" applyFill="1" applyBorder="1" applyAlignment="1">
      <alignment vertical="top"/>
    </xf>
    <xf numFmtId="0" fontId="13" fillId="0" borderId="0" xfId="0" applyFont="1" applyFill="1" applyBorder="1" applyAlignment="1">
      <alignment horizontal="center" vertical="top"/>
    </xf>
    <xf numFmtId="0" fontId="13" fillId="0" borderId="0" xfId="0" applyFont="1" applyFill="1" applyBorder="1" applyAlignment="1">
      <alignment horizontal="right" vertical="center"/>
    </xf>
    <xf numFmtId="0" fontId="13" fillId="0" borderId="0" xfId="0" applyFont="1" applyFill="1" applyBorder="1" applyAlignment="1">
      <alignment horizontal="left" vertical="center"/>
    </xf>
    <xf numFmtId="49" fontId="13" fillId="0" borderId="15" xfId="62" applyNumberFormat="1" applyFont="1" applyBorder="1" applyAlignment="1">
      <alignment horizontal="center" vertical="center"/>
      <protection/>
    </xf>
    <xf numFmtId="38" fontId="13" fillId="0" borderId="0" xfId="49" applyFont="1" applyFill="1" applyBorder="1" applyAlignment="1">
      <alignment horizontal="center" vertical="center"/>
    </xf>
    <xf numFmtId="0" fontId="13" fillId="0" borderId="0" xfId="62" applyFont="1" applyBorder="1" applyAlignment="1">
      <alignment horizontal="right" vertical="center"/>
      <protection/>
    </xf>
    <xf numFmtId="0" fontId="13" fillId="0" borderId="0" xfId="62" applyNumberFormat="1" applyFont="1" applyBorder="1" applyAlignment="1">
      <alignment horizontal="center" vertical="center"/>
      <protection/>
    </xf>
    <xf numFmtId="0" fontId="13" fillId="0" borderId="14" xfId="62" applyFont="1" applyBorder="1" applyAlignment="1">
      <alignment horizontal="right" vertical="center"/>
      <protection/>
    </xf>
    <xf numFmtId="0" fontId="13" fillId="0" borderId="14" xfId="62" applyNumberFormat="1" applyFont="1" applyBorder="1" applyAlignment="1">
      <alignment horizontal="center" vertical="center"/>
      <protection/>
    </xf>
    <xf numFmtId="49" fontId="13" fillId="0" borderId="14" xfId="62" applyNumberFormat="1" applyFont="1" applyBorder="1" applyAlignment="1">
      <alignment horizontal="center" vertical="center"/>
      <protection/>
    </xf>
    <xf numFmtId="38" fontId="13" fillId="0" borderId="14" xfId="49" applyFont="1" applyFill="1" applyBorder="1" applyAlignment="1">
      <alignment horizontal="center" vertical="center"/>
    </xf>
    <xf numFmtId="49" fontId="13" fillId="0" borderId="15" xfId="62" applyNumberFormat="1" applyFont="1" applyBorder="1" applyAlignment="1">
      <alignment vertical="center"/>
      <protection/>
    </xf>
    <xf numFmtId="49" fontId="13" fillId="0" borderId="24" xfId="62" applyNumberFormat="1" applyFont="1" applyBorder="1" applyAlignment="1">
      <alignment vertical="center"/>
      <protection/>
    </xf>
    <xf numFmtId="49" fontId="13" fillId="0" borderId="0" xfId="62" applyNumberFormat="1" applyFont="1" applyBorder="1" applyAlignment="1">
      <alignment vertical="center"/>
      <protection/>
    </xf>
    <xf numFmtId="0" fontId="10" fillId="0" borderId="0" xfId="0" applyFont="1" applyBorder="1" applyAlignment="1">
      <alignment horizontal="center" vertical="center"/>
    </xf>
    <xf numFmtId="38" fontId="10" fillId="0" borderId="0" xfId="49" applyFont="1" applyFill="1" applyBorder="1" applyAlignment="1">
      <alignment horizontal="center" vertical="center"/>
    </xf>
    <xf numFmtId="0" fontId="13" fillId="0" borderId="0" xfId="62" applyNumberFormat="1" applyFont="1" applyFill="1" applyBorder="1" applyAlignment="1">
      <alignment horizontal="center" vertical="center"/>
      <protection/>
    </xf>
    <xf numFmtId="14" fontId="107" fillId="0" borderId="0" xfId="0" applyNumberFormat="1" applyFont="1" applyBorder="1" applyAlignment="1">
      <alignment vertical="center"/>
    </xf>
    <xf numFmtId="0" fontId="0" fillId="0" borderId="0" xfId="0" applyFont="1" applyAlignment="1">
      <alignment vertical="center"/>
    </xf>
    <xf numFmtId="0" fontId="20" fillId="0" borderId="45" xfId="0" applyFont="1" applyBorder="1" applyAlignment="1" applyProtection="1">
      <alignment horizontal="center" vertical="center"/>
      <protection locked="0"/>
    </xf>
    <xf numFmtId="0" fontId="13" fillId="0" borderId="0" xfId="0" applyFont="1" applyBorder="1" applyAlignment="1" applyProtection="1">
      <alignment vertical="center"/>
      <protection locked="0"/>
    </xf>
    <xf numFmtId="49" fontId="13" fillId="0" borderId="11" xfId="0" applyNumberFormat="1" applyFont="1" applyBorder="1" applyAlignment="1" applyProtection="1">
      <alignment horizontal="left" vertical="center"/>
      <protection locked="0"/>
    </xf>
    <xf numFmtId="0" fontId="13" fillId="0" borderId="25" xfId="0" applyFont="1" applyBorder="1" applyAlignment="1" applyProtection="1">
      <alignment horizontal="center" vertical="center"/>
      <protection locked="0"/>
    </xf>
    <xf numFmtId="0" fontId="13" fillId="0" borderId="14" xfId="0" applyFont="1" applyBorder="1" applyAlignment="1" applyProtection="1">
      <alignment vertical="center"/>
      <protection locked="0"/>
    </xf>
    <xf numFmtId="0" fontId="13" fillId="0" borderId="0" xfId="0" applyFont="1" applyFill="1" applyBorder="1" applyAlignment="1" applyProtection="1">
      <alignment horizontal="center" vertical="center"/>
      <protection locked="0"/>
    </xf>
    <xf numFmtId="0" fontId="13" fillId="0" borderId="15" xfId="0" applyFont="1" applyBorder="1" applyAlignment="1" applyProtection="1">
      <alignment vertical="center"/>
      <protection locked="0"/>
    </xf>
    <xf numFmtId="0" fontId="13" fillId="0" borderId="46" xfId="0" applyFont="1" applyBorder="1" applyAlignment="1" applyProtection="1">
      <alignment vertical="center"/>
      <protection locked="0"/>
    </xf>
    <xf numFmtId="0" fontId="13" fillId="0" borderId="47" xfId="0" applyFont="1" applyBorder="1" applyAlignment="1" applyProtection="1">
      <alignment horizontal="right" vertical="center"/>
      <protection locked="0"/>
    </xf>
    <xf numFmtId="0" fontId="13" fillId="0" borderId="48" xfId="0" applyFont="1" applyBorder="1" applyAlignment="1" applyProtection="1">
      <alignment vertical="center"/>
      <protection locked="0"/>
    </xf>
    <xf numFmtId="0" fontId="13" fillId="0" borderId="48" xfId="0" applyFont="1" applyBorder="1" applyAlignment="1" applyProtection="1">
      <alignment vertical="top"/>
      <protection locked="0"/>
    </xf>
    <xf numFmtId="0" fontId="13" fillId="0" borderId="28" xfId="0" applyFont="1" applyBorder="1" applyAlignment="1" applyProtection="1">
      <alignment vertical="center"/>
      <protection locked="0"/>
    </xf>
    <xf numFmtId="0" fontId="13" fillId="0" borderId="31" xfId="0" applyFont="1" applyBorder="1" applyAlignment="1" applyProtection="1">
      <alignment vertical="center"/>
      <protection locked="0"/>
    </xf>
    <xf numFmtId="0" fontId="13" fillId="0" borderId="32" xfId="0" applyFont="1" applyBorder="1" applyAlignment="1" applyProtection="1">
      <alignment vertical="center"/>
      <protection locked="0"/>
    </xf>
    <xf numFmtId="0" fontId="13" fillId="0" borderId="31" xfId="0" applyFont="1" applyFill="1" applyBorder="1" applyAlignment="1" applyProtection="1">
      <alignment horizontal="center" vertical="center"/>
      <protection locked="0"/>
    </xf>
    <xf numFmtId="0" fontId="13" fillId="0" borderId="35" xfId="0" applyFont="1" applyFill="1" applyBorder="1" applyAlignment="1" applyProtection="1">
      <alignment horizontal="center" vertical="center"/>
      <protection locked="0"/>
    </xf>
    <xf numFmtId="0" fontId="13" fillId="0" borderId="31" xfId="0" applyFont="1" applyBorder="1" applyAlignment="1" applyProtection="1">
      <alignment horizontal="center" vertical="center"/>
      <protection locked="0"/>
    </xf>
    <xf numFmtId="0" fontId="13" fillId="0" borderId="32" xfId="0" applyFont="1" applyBorder="1" applyAlignment="1" applyProtection="1">
      <alignment horizontal="center" vertical="center"/>
      <protection locked="0"/>
    </xf>
    <xf numFmtId="0" fontId="13" fillId="0" borderId="15" xfId="0" applyFont="1" applyBorder="1" applyAlignment="1" applyProtection="1">
      <alignment horizontal="center" vertical="center"/>
      <protection locked="0"/>
    </xf>
    <xf numFmtId="0" fontId="13" fillId="0" borderId="49" xfId="0" applyFont="1" applyBorder="1" applyAlignment="1" applyProtection="1">
      <alignment vertical="center"/>
      <protection locked="0"/>
    </xf>
    <xf numFmtId="0" fontId="13" fillId="0" borderId="25" xfId="0" applyFont="1" applyBorder="1" applyAlignment="1" applyProtection="1">
      <alignment vertical="center"/>
      <protection locked="0"/>
    </xf>
    <xf numFmtId="0" fontId="13" fillId="0" borderId="50" xfId="0" applyFont="1" applyBorder="1" applyAlignment="1" applyProtection="1">
      <alignment vertical="center"/>
      <protection locked="0"/>
    </xf>
    <xf numFmtId="0" fontId="13" fillId="0" borderId="51" xfId="0" applyFont="1" applyBorder="1" applyAlignment="1" applyProtection="1">
      <alignment vertical="center"/>
      <protection locked="0"/>
    </xf>
    <xf numFmtId="0" fontId="13" fillId="0" borderId="52" xfId="0" applyFont="1" applyBorder="1" applyAlignment="1" applyProtection="1">
      <alignment vertical="center"/>
      <protection locked="0"/>
    </xf>
    <xf numFmtId="0" fontId="13" fillId="0" borderId="53" xfId="0" applyFont="1" applyBorder="1" applyAlignment="1" applyProtection="1">
      <alignment vertical="center"/>
      <protection locked="0"/>
    </xf>
    <xf numFmtId="49" fontId="13" fillId="0" borderId="12" xfId="0" applyNumberFormat="1" applyFont="1" applyBorder="1" applyAlignment="1" applyProtection="1">
      <alignment vertical="center"/>
      <protection locked="0"/>
    </xf>
    <xf numFmtId="0" fontId="13" fillId="0" borderId="25" xfId="0" applyFont="1" applyBorder="1" applyAlignment="1">
      <alignment horizontal="left" vertical="center"/>
    </xf>
    <xf numFmtId="0" fontId="13" fillId="0" borderId="54" xfId="0" applyFont="1" applyBorder="1" applyAlignment="1">
      <alignment horizontal="center" vertical="center"/>
    </xf>
    <xf numFmtId="49" fontId="2" fillId="0" borderId="0" xfId="43" applyFill="1" applyBorder="1" applyAlignment="1" applyProtection="1">
      <alignment/>
      <protection/>
    </xf>
    <xf numFmtId="55" fontId="12" fillId="0" borderId="55" xfId="0" applyNumberFormat="1" applyFont="1" applyBorder="1" applyAlignment="1">
      <alignment horizontal="center" vertical="center"/>
    </xf>
    <xf numFmtId="0" fontId="12" fillId="0" borderId="56" xfId="0" applyFont="1" applyBorder="1" applyAlignment="1" applyProtection="1">
      <alignment vertical="center"/>
      <protection locked="0"/>
    </xf>
    <xf numFmtId="0" fontId="12" fillId="0" borderId="57" xfId="0" applyFont="1" applyBorder="1" applyAlignment="1" applyProtection="1">
      <alignment vertical="center"/>
      <protection locked="0"/>
    </xf>
    <xf numFmtId="0" fontId="12" fillId="0" borderId="23" xfId="0" applyFont="1" applyBorder="1" applyAlignment="1" applyProtection="1">
      <alignment vertical="center"/>
      <protection locked="0"/>
    </xf>
    <xf numFmtId="0" fontId="12" fillId="0" borderId="58" xfId="0" applyFont="1" applyBorder="1" applyAlignment="1" applyProtection="1">
      <alignment vertical="center"/>
      <protection locked="0"/>
    </xf>
    <xf numFmtId="49" fontId="13" fillId="34" borderId="59" xfId="0" applyNumberFormat="1" applyFont="1" applyFill="1" applyBorder="1" applyAlignment="1">
      <alignment horizontal="center" vertical="center"/>
    </xf>
    <xf numFmtId="49" fontId="13" fillId="34" borderId="60" xfId="0" applyNumberFormat="1" applyFont="1" applyFill="1" applyBorder="1" applyAlignment="1">
      <alignment horizontal="center" vertical="center"/>
    </xf>
    <xf numFmtId="49" fontId="16" fillId="34" borderId="61" xfId="0" applyNumberFormat="1" applyFont="1" applyFill="1" applyBorder="1" applyAlignment="1">
      <alignment horizontal="center" vertical="center"/>
    </xf>
    <xf numFmtId="0" fontId="16" fillId="0" borderId="0" xfId="0" applyFont="1" applyBorder="1" applyAlignment="1">
      <alignment vertical="center"/>
    </xf>
    <xf numFmtId="49" fontId="20" fillId="0" borderId="0" xfId="64" applyNumberFormat="1" applyFont="1" applyFill="1" applyBorder="1" applyAlignment="1">
      <alignment horizontal="left" vertical="center" wrapText="1"/>
      <protection/>
    </xf>
    <xf numFmtId="49" fontId="20" fillId="0" borderId="0" xfId="64" applyNumberFormat="1" applyFont="1" applyFill="1" applyBorder="1" applyAlignment="1">
      <alignment horizontal="center" vertical="center" wrapText="1"/>
      <protection/>
    </xf>
    <xf numFmtId="0" fontId="108" fillId="0" borderId="0" xfId="64" applyFont="1" applyBorder="1" applyAlignment="1">
      <alignment horizontal="center" vertical="center" wrapText="1"/>
      <protection/>
    </xf>
    <xf numFmtId="49" fontId="108" fillId="0" borderId="0" xfId="64" applyNumberFormat="1" applyFont="1" applyFill="1" applyBorder="1" applyAlignment="1">
      <alignment vertical="center"/>
      <protection/>
    </xf>
    <xf numFmtId="0" fontId="108" fillId="0" borderId="0" xfId="64" applyNumberFormat="1" applyFont="1" applyFill="1" applyBorder="1" applyAlignment="1">
      <alignment vertical="center"/>
      <protection/>
    </xf>
    <xf numFmtId="49" fontId="108" fillId="0" borderId="0" xfId="64" applyNumberFormat="1" applyFont="1" applyBorder="1" applyAlignment="1">
      <alignment horizontal="center" vertical="center" wrapText="1"/>
      <protection/>
    </xf>
    <xf numFmtId="49" fontId="108" fillId="0" borderId="0" xfId="64" applyNumberFormat="1" applyFont="1" applyFill="1" applyBorder="1" applyAlignment="1">
      <alignment horizontal="left" vertical="center" wrapText="1"/>
      <protection/>
    </xf>
    <xf numFmtId="0" fontId="108" fillId="0" borderId="0" xfId="64" applyNumberFormat="1" applyFont="1" applyBorder="1" applyAlignment="1">
      <alignment horizontal="center" vertical="center" wrapText="1"/>
      <protection/>
    </xf>
    <xf numFmtId="0" fontId="20" fillId="0" borderId="0" xfId="64" applyFont="1" applyFill="1" applyBorder="1" applyAlignment="1">
      <alignment horizontal="center" vertical="center" wrapText="1"/>
      <protection/>
    </xf>
    <xf numFmtId="49" fontId="13" fillId="34" borderId="12" xfId="0" applyNumberFormat="1" applyFont="1" applyFill="1" applyBorder="1" applyAlignment="1" applyProtection="1">
      <alignment vertical="center"/>
      <protection locked="0"/>
    </xf>
    <xf numFmtId="0" fontId="12" fillId="0" borderId="0" xfId="64" applyFont="1" applyBorder="1" applyAlignment="1">
      <alignment horizontal="center" vertical="center" wrapText="1"/>
      <protection/>
    </xf>
    <xf numFmtId="0" fontId="10" fillId="0" borderId="0" xfId="64" applyFont="1" applyBorder="1" applyAlignment="1">
      <alignment vertical="center"/>
      <protection/>
    </xf>
    <xf numFmtId="0" fontId="10" fillId="35" borderId="45" xfId="0" applyFont="1" applyFill="1" applyBorder="1" applyAlignment="1">
      <alignment horizontal="center" vertical="center"/>
    </xf>
    <xf numFmtId="0" fontId="13" fillId="0" borderId="25" xfId="0" applyFont="1" applyFill="1" applyBorder="1" applyAlignment="1" applyProtection="1">
      <alignment horizontal="center" vertical="center"/>
      <protection locked="0"/>
    </xf>
    <xf numFmtId="0" fontId="13" fillId="0" borderId="30" xfId="0" applyFont="1" applyBorder="1" applyAlignment="1">
      <alignment horizontal="center" vertical="center"/>
    </xf>
    <xf numFmtId="0" fontId="12" fillId="0" borderId="45" xfId="0" applyFont="1" applyBorder="1" applyAlignment="1">
      <alignment horizontal="center" vertical="center"/>
    </xf>
    <xf numFmtId="0" fontId="30" fillId="0" borderId="0" xfId="0" applyFont="1" applyFill="1" applyBorder="1" applyAlignment="1">
      <alignment horizontal="left" vertical="center"/>
    </xf>
    <xf numFmtId="0" fontId="25" fillId="0" borderId="62" xfId="0" applyFont="1" applyBorder="1" applyAlignment="1">
      <alignment horizontal="center"/>
    </xf>
    <xf numFmtId="0" fontId="12" fillId="0" borderId="0" xfId="0" applyFont="1" applyBorder="1" applyAlignment="1" applyProtection="1">
      <alignment horizontal="center" vertical="center"/>
      <protection locked="0"/>
    </xf>
    <xf numFmtId="0" fontId="12" fillId="0" borderId="55" xfId="0" applyFont="1" applyBorder="1" applyAlignment="1" applyProtection="1">
      <alignment horizontal="center" vertical="center"/>
      <protection locked="0"/>
    </xf>
    <xf numFmtId="0" fontId="10" fillId="36" borderId="45" xfId="0" applyFont="1" applyFill="1" applyBorder="1" applyAlignment="1">
      <alignment horizontal="center" vertical="center"/>
    </xf>
    <xf numFmtId="0" fontId="109" fillId="36" borderId="45" xfId="0" applyFont="1" applyFill="1" applyBorder="1" applyAlignment="1">
      <alignment horizontal="center" vertical="center"/>
    </xf>
    <xf numFmtId="0" fontId="110" fillId="36" borderId="45" xfId="0" applyFont="1" applyFill="1" applyBorder="1" applyAlignment="1">
      <alignment horizontal="center" vertical="center"/>
    </xf>
    <xf numFmtId="0" fontId="109" fillId="35" borderId="45" xfId="0" applyFont="1" applyFill="1" applyBorder="1" applyAlignment="1">
      <alignment horizontal="center" vertical="center"/>
    </xf>
    <xf numFmtId="0" fontId="110" fillId="35" borderId="45" xfId="0" applyFont="1" applyFill="1" applyBorder="1" applyAlignment="1">
      <alignment horizontal="center" vertical="center"/>
    </xf>
    <xf numFmtId="0" fontId="110" fillId="35" borderId="45" xfId="0" applyFont="1" applyFill="1" applyBorder="1" applyAlignment="1">
      <alignment horizontal="center" vertical="center" wrapText="1"/>
    </xf>
    <xf numFmtId="55" fontId="12" fillId="0" borderId="45" xfId="0" applyNumberFormat="1" applyFont="1" applyBorder="1" applyAlignment="1">
      <alignment horizontal="center" vertical="center"/>
    </xf>
    <xf numFmtId="49" fontId="13" fillId="37" borderId="14" xfId="0" applyNumberFormat="1" applyFont="1" applyFill="1" applyBorder="1" applyAlignment="1" applyProtection="1">
      <alignment horizontal="right" vertical="center"/>
      <protection locked="0"/>
    </xf>
    <xf numFmtId="49" fontId="13" fillId="0" borderId="25" xfId="0" applyNumberFormat="1" applyFont="1" applyBorder="1" applyAlignment="1" applyProtection="1">
      <alignment horizontal="right" vertical="center"/>
      <protection locked="0"/>
    </xf>
    <xf numFmtId="0" fontId="16" fillId="0" borderId="25" xfId="0" applyFont="1" applyBorder="1" applyAlignment="1" applyProtection="1">
      <alignment vertical="center"/>
      <protection locked="0"/>
    </xf>
    <xf numFmtId="49" fontId="13" fillId="37" borderId="14" xfId="0" applyNumberFormat="1" applyFont="1" applyFill="1" applyBorder="1" applyAlignment="1">
      <alignment vertical="center"/>
    </xf>
    <xf numFmtId="49" fontId="13" fillId="37" borderId="14" xfId="0" applyNumberFormat="1" applyFont="1" applyFill="1" applyBorder="1" applyAlignment="1" applyProtection="1">
      <alignment horizontal="center" vertical="center"/>
      <protection locked="0"/>
    </xf>
    <xf numFmtId="49" fontId="13" fillId="0" borderId="63" xfId="0" applyNumberFormat="1" applyFont="1" applyBorder="1" applyAlignment="1">
      <alignment horizontal="center" vertical="center"/>
    </xf>
    <xf numFmtId="0" fontId="13" fillId="0" borderId="15" xfId="0" applyFont="1" applyFill="1" applyBorder="1" applyAlignment="1">
      <alignment vertical="center"/>
    </xf>
    <xf numFmtId="0" fontId="13" fillId="0" borderId="28" xfId="0" applyFont="1" applyFill="1" applyBorder="1" applyAlignment="1" applyProtection="1">
      <alignment vertical="center"/>
      <protection locked="0"/>
    </xf>
    <xf numFmtId="0" fontId="17" fillId="0" borderId="25" xfId="0" applyFont="1" applyBorder="1" applyAlignment="1" applyProtection="1">
      <alignment horizontal="center" vertical="center"/>
      <protection locked="0"/>
    </xf>
    <xf numFmtId="49" fontId="2" fillId="0" borderId="0" xfId="43" applyFill="1" applyBorder="1" applyAlignment="1" applyProtection="1">
      <alignment vertical="center"/>
      <protection/>
    </xf>
    <xf numFmtId="0" fontId="12" fillId="0" borderId="45" xfId="0" applyFont="1" applyFill="1" applyBorder="1" applyAlignment="1">
      <alignment horizontal="center" vertical="center"/>
    </xf>
    <xf numFmtId="0" fontId="111" fillId="0" borderId="0" xfId="0" applyFont="1" applyFill="1" applyBorder="1" applyAlignment="1">
      <alignment vertical="center"/>
    </xf>
    <xf numFmtId="0" fontId="0" fillId="0" borderId="64" xfId="0" applyBorder="1" applyAlignment="1">
      <alignment vertical="center"/>
    </xf>
    <xf numFmtId="0" fontId="0" fillId="0" borderId="45" xfId="0" applyBorder="1" applyAlignment="1">
      <alignment vertical="center"/>
    </xf>
    <xf numFmtId="0" fontId="10" fillId="38" borderId="0" xfId="65" applyFont="1" applyFill="1" applyAlignment="1">
      <alignment horizontal="left" vertical="center"/>
      <protection/>
    </xf>
    <xf numFmtId="0" fontId="25" fillId="0" borderId="45" xfId="0" applyFont="1" applyBorder="1" applyAlignment="1">
      <alignment horizontal="center"/>
    </xf>
    <xf numFmtId="0" fontId="12" fillId="0" borderId="55" xfId="0" applyFont="1" applyFill="1" applyBorder="1" applyAlignment="1">
      <alignment horizontal="left" vertical="center"/>
    </xf>
    <xf numFmtId="0" fontId="12" fillId="0" borderId="55" xfId="0" applyFont="1" applyBorder="1" applyAlignment="1">
      <alignment horizontal="center" vertical="center"/>
    </xf>
    <xf numFmtId="38" fontId="12" fillId="0" borderId="55" xfId="49" applyFont="1" applyBorder="1" applyAlignment="1">
      <alignment horizontal="center" vertical="center"/>
    </xf>
    <xf numFmtId="38" fontId="12" fillId="34" borderId="55" xfId="49" applyFont="1" applyFill="1" applyBorder="1" applyAlignment="1">
      <alignment horizontal="center" vertical="center"/>
    </xf>
    <xf numFmtId="0" fontId="12" fillId="0" borderId="0" xfId="0" applyFont="1" applyFill="1" applyBorder="1" applyAlignment="1">
      <alignment horizontal="left" vertical="center"/>
    </xf>
    <xf numFmtId="38" fontId="12" fillId="0" borderId="0" xfId="49" applyFont="1" applyBorder="1" applyAlignment="1">
      <alignment horizontal="center" vertical="center"/>
    </xf>
    <xf numFmtId="38" fontId="12" fillId="34" borderId="0" xfId="49" applyFont="1" applyFill="1" applyBorder="1" applyAlignment="1">
      <alignment horizontal="center" vertical="center"/>
    </xf>
    <xf numFmtId="0" fontId="25" fillId="0" borderId="45" xfId="0" applyFont="1" applyFill="1" applyBorder="1" applyAlignment="1">
      <alignment horizontal="left" vertical="center"/>
    </xf>
    <xf numFmtId="0" fontId="25" fillId="0" borderId="45" xfId="0" applyFont="1" applyFill="1" applyBorder="1" applyAlignment="1">
      <alignment horizontal="center" vertical="center"/>
    </xf>
    <xf numFmtId="38" fontId="25" fillId="0" borderId="45" xfId="49" applyFont="1" applyFill="1" applyBorder="1" applyAlignment="1">
      <alignment horizontal="right" vertical="center"/>
    </xf>
    <xf numFmtId="0" fontId="25" fillId="0" borderId="45" xfId="0" applyFont="1" applyBorder="1" applyAlignment="1" applyProtection="1">
      <alignment horizontal="center" vertical="center"/>
      <protection locked="0"/>
    </xf>
    <xf numFmtId="38" fontId="25" fillId="34" borderId="45" xfId="49" applyFont="1" applyFill="1" applyBorder="1" applyAlignment="1">
      <alignment horizontal="center" vertical="center"/>
    </xf>
    <xf numFmtId="0" fontId="31" fillId="0" borderId="45" xfId="0" applyFont="1" applyFill="1" applyBorder="1" applyAlignment="1">
      <alignment horizontal="left" vertical="center"/>
    </xf>
    <xf numFmtId="0" fontId="12" fillId="0" borderId="0" xfId="0" applyFont="1" applyFill="1" applyBorder="1" applyAlignment="1" applyProtection="1">
      <alignment horizontal="center" vertical="center"/>
      <protection locked="0"/>
    </xf>
    <xf numFmtId="38" fontId="12" fillId="0" borderId="0" xfId="49" applyFont="1" applyFill="1" applyBorder="1" applyAlignment="1">
      <alignment horizontal="center" vertical="center"/>
    </xf>
    <xf numFmtId="0" fontId="25" fillId="38" borderId="0" xfId="0" applyFont="1" applyFill="1" applyBorder="1" applyAlignment="1">
      <alignment horizontal="center" vertical="center"/>
    </xf>
    <xf numFmtId="0" fontId="25" fillId="0" borderId="0" xfId="0" applyFont="1" applyBorder="1" applyAlignment="1">
      <alignment horizontal="center"/>
    </xf>
    <xf numFmtId="0" fontId="112" fillId="38" borderId="45" xfId="0" applyFont="1" applyFill="1" applyBorder="1" applyAlignment="1">
      <alignment horizontal="center"/>
    </xf>
    <xf numFmtId="0" fontId="25" fillId="0" borderId="45" xfId="0" applyFont="1" applyFill="1" applyBorder="1" applyAlignment="1">
      <alignment/>
    </xf>
    <xf numFmtId="0" fontId="25" fillId="0" borderId="45" xfId="0" applyFont="1" applyFill="1" applyBorder="1" applyAlignment="1">
      <alignment horizontal="left"/>
    </xf>
    <xf numFmtId="49" fontId="25" fillId="0" borderId="45" xfId="0" applyNumberFormat="1" applyFont="1" applyFill="1" applyBorder="1" applyAlignment="1">
      <alignment horizontal="right"/>
    </xf>
    <xf numFmtId="38" fontId="10" fillId="0" borderId="45" xfId="49" applyFont="1" applyFill="1" applyBorder="1" applyAlignment="1">
      <alignment horizontal="right"/>
    </xf>
    <xf numFmtId="0" fontId="10" fillId="0" borderId="45" xfId="65" applyFont="1" applyFill="1" applyBorder="1" applyAlignment="1">
      <alignment horizontal="left" vertical="center"/>
      <protection/>
    </xf>
    <xf numFmtId="49" fontId="25" fillId="0" borderId="45" xfId="65" applyNumberFormat="1" applyFont="1" applyFill="1" applyBorder="1" applyAlignment="1">
      <alignment horizontal="right" vertical="center"/>
      <protection/>
    </xf>
    <xf numFmtId="38" fontId="10" fillId="0" borderId="45" xfId="49" applyFont="1" applyFill="1" applyBorder="1" applyAlignment="1">
      <alignment horizontal="right" vertical="center"/>
    </xf>
    <xf numFmtId="38" fontId="10" fillId="0" borderId="45" xfId="49" applyFont="1" applyFill="1" applyBorder="1" applyAlignment="1">
      <alignment horizontal="center" vertical="center"/>
    </xf>
    <xf numFmtId="49" fontId="25" fillId="0" borderId="45" xfId="49" applyNumberFormat="1" applyFont="1" applyFill="1" applyBorder="1" applyAlignment="1">
      <alignment horizontal="center" vertical="center"/>
    </xf>
    <xf numFmtId="49" fontId="106" fillId="0" borderId="0" xfId="43" applyFont="1" applyFill="1" applyBorder="1" applyAlignment="1" applyProtection="1">
      <alignment vertical="center"/>
      <protection/>
    </xf>
    <xf numFmtId="0" fontId="106" fillId="0" borderId="0" xfId="0" applyFont="1" applyFill="1" applyBorder="1" applyAlignment="1">
      <alignment vertical="center"/>
    </xf>
    <xf numFmtId="0" fontId="106" fillId="0" borderId="0" xfId="0" applyFont="1" applyFill="1" applyBorder="1" applyAlignment="1">
      <alignment vertical="center"/>
    </xf>
    <xf numFmtId="0" fontId="113" fillId="0" borderId="0" xfId="0" applyFont="1" applyFill="1" applyBorder="1" applyAlignment="1">
      <alignment vertical="center"/>
    </xf>
    <xf numFmtId="0" fontId="12" fillId="0" borderId="25" xfId="0" applyFont="1" applyBorder="1" applyAlignment="1">
      <alignment horizontal="center" vertical="center"/>
    </xf>
    <xf numFmtId="0" fontId="12" fillId="0" borderId="25" xfId="0" applyFont="1" applyBorder="1" applyAlignment="1">
      <alignment horizontal="left" vertical="center"/>
    </xf>
    <xf numFmtId="0" fontId="12" fillId="0" borderId="30" xfId="0" applyFont="1" applyBorder="1" applyAlignment="1">
      <alignment horizontal="left" vertical="center"/>
    </xf>
    <xf numFmtId="0" fontId="10" fillId="0" borderId="25" xfId="0" applyFont="1" applyBorder="1" applyAlignment="1" applyProtection="1">
      <alignment vertical="center"/>
      <protection locked="0"/>
    </xf>
    <xf numFmtId="49" fontId="10" fillId="0" borderId="65" xfId="0" applyNumberFormat="1" applyFont="1" applyBorder="1" applyAlignment="1" applyProtection="1">
      <alignment horizontal="center" vertical="center"/>
      <protection locked="0"/>
    </xf>
    <xf numFmtId="49" fontId="10" fillId="0" borderId="25" xfId="0" applyNumberFormat="1" applyFont="1" applyBorder="1" applyAlignment="1" applyProtection="1">
      <alignment horizontal="right" vertical="center"/>
      <protection locked="0"/>
    </xf>
    <xf numFmtId="0" fontId="12" fillId="0" borderId="25" xfId="0" applyFont="1" applyBorder="1" applyAlignment="1" applyProtection="1">
      <alignment horizontal="center" vertical="center"/>
      <protection/>
    </xf>
    <xf numFmtId="0" fontId="104" fillId="34" borderId="14" xfId="0" applyFont="1" applyFill="1" applyBorder="1" applyAlignment="1">
      <alignment horizontal="center" vertical="center"/>
    </xf>
    <xf numFmtId="49" fontId="114" fillId="33" borderId="45" xfId="43" applyFont="1" applyFill="1" applyBorder="1" applyAlignment="1" applyProtection="1">
      <alignment vertical="center"/>
      <protection/>
    </xf>
    <xf numFmtId="49" fontId="114" fillId="0" borderId="45" xfId="43" applyFont="1" applyFill="1" applyBorder="1" applyAlignment="1" applyProtection="1">
      <alignment vertical="center"/>
      <protection/>
    </xf>
    <xf numFmtId="0" fontId="34" fillId="0" borderId="14" xfId="0" applyFont="1" applyBorder="1" applyAlignment="1">
      <alignment vertical="center"/>
    </xf>
    <xf numFmtId="0" fontId="34" fillId="0" borderId="0" xfId="0" applyFont="1" applyBorder="1" applyAlignment="1">
      <alignment vertical="center"/>
    </xf>
    <xf numFmtId="0" fontId="34" fillId="0" borderId="0" xfId="0" applyFont="1" applyBorder="1" applyAlignment="1">
      <alignment horizontal="right" vertical="center"/>
    </xf>
    <xf numFmtId="0" fontId="35" fillId="0" borderId="0" xfId="0" applyFont="1" applyBorder="1" applyAlignment="1">
      <alignment vertical="center"/>
    </xf>
    <xf numFmtId="0" fontId="34" fillId="0" borderId="0" xfId="0" applyFont="1" applyBorder="1" applyAlignment="1">
      <alignment horizontal="left" vertical="center"/>
    </xf>
    <xf numFmtId="0" fontId="34" fillId="0" borderId="15" xfId="0" applyFont="1" applyBorder="1" applyAlignment="1">
      <alignment vertical="center"/>
    </xf>
    <xf numFmtId="0" fontId="34" fillId="0" borderId="15" xfId="0" applyFont="1" applyBorder="1" applyAlignment="1">
      <alignment horizontal="left" vertical="center"/>
    </xf>
    <xf numFmtId="0" fontId="35" fillId="0" borderId="21" xfId="0" applyFont="1" applyBorder="1" applyAlignment="1">
      <alignment vertical="center"/>
    </xf>
    <xf numFmtId="0" fontId="34" fillId="0" borderId="0" xfId="0" applyFont="1" applyBorder="1" applyAlignment="1">
      <alignment vertical="center"/>
    </xf>
    <xf numFmtId="0" fontId="34" fillId="0" borderId="21" xfId="0" applyFont="1" applyBorder="1" applyAlignment="1">
      <alignment vertical="center"/>
    </xf>
    <xf numFmtId="0" fontId="115" fillId="35" borderId="45" xfId="0" applyFont="1" applyFill="1" applyBorder="1" applyAlignment="1">
      <alignment horizontal="center" vertical="center"/>
    </xf>
    <xf numFmtId="0" fontId="10" fillId="0" borderId="25" xfId="0" applyFont="1" applyFill="1" applyBorder="1" applyAlignment="1" applyProtection="1">
      <alignment horizontal="center" vertical="center"/>
      <protection locked="0"/>
    </xf>
    <xf numFmtId="0" fontId="10" fillId="36" borderId="45" xfId="0" applyFont="1" applyFill="1" applyBorder="1" applyAlignment="1">
      <alignment horizontal="center" vertical="center" wrapText="1"/>
    </xf>
    <xf numFmtId="49" fontId="37" fillId="0" borderId="0" xfId="43" applyFont="1" applyAlignment="1" applyProtection="1">
      <alignment vertical="center"/>
      <protection locked="0"/>
    </xf>
    <xf numFmtId="0" fontId="109" fillId="36" borderId="45" xfId="0" applyFont="1" applyFill="1" applyBorder="1" applyAlignment="1">
      <alignment horizontal="center" vertical="center" wrapText="1"/>
    </xf>
    <xf numFmtId="0" fontId="13" fillId="0" borderId="0" xfId="62" applyNumberFormat="1" applyFont="1" applyBorder="1" applyAlignment="1">
      <alignment horizontal="left" vertical="center"/>
      <protection/>
    </xf>
    <xf numFmtId="0" fontId="30" fillId="0" borderId="0" xfId="0" applyFont="1" applyFill="1" applyBorder="1" applyAlignment="1">
      <alignment vertical="center"/>
    </xf>
    <xf numFmtId="0" fontId="13" fillId="0" borderId="66" xfId="0" applyFont="1" applyBorder="1" applyAlignment="1">
      <alignment horizontal="center" vertical="center"/>
    </xf>
    <xf numFmtId="49" fontId="13" fillId="34" borderId="12" xfId="0" applyNumberFormat="1" applyFont="1" applyFill="1" applyBorder="1" applyAlignment="1">
      <alignment horizontal="center" vertical="center"/>
    </xf>
    <xf numFmtId="0" fontId="13" fillId="0" borderId="29" xfId="0" applyFont="1" applyFill="1" applyBorder="1" applyAlignment="1" applyProtection="1">
      <alignment horizontal="center" vertical="center"/>
      <protection locked="0"/>
    </xf>
    <xf numFmtId="0" fontId="13" fillId="0" borderId="15" xfId="0" applyFont="1" applyFill="1" applyBorder="1" applyAlignment="1" applyProtection="1">
      <alignment horizontal="center" vertical="center"/>
      <protection locked="0"/>
    </xf>
    <xf numFmtId="0" fontId="13" fillId="0" borderId="24" xfId="0" applyFont="1" applyBorder="1" applyAlignment="1">
      <alignment horizontal="center" vertical="center"/>
    </xf>
    <xf numFmtId="0" fontId="13" fillId="0" borderId="35" xfId="0" applyFont="1" applyBorder="1" applyAlignment="1" applyProtection="1">
      <alignment horizontal="center" vertical="center"/>
      <protection locked="0"/>
    </xf>
    <xf numFmtId="0" fontId="13" fillId="0" borderId="35" xfId="0" applyFont="1" applyBorder="1" applyAlignment="1" quotePrefix="1">
      <alignment horizontal="center" vertical="center"/>
    </xf>
    <xf numFmtId="0" fontId="30" fillId="0" borderId="15" xfId="0" applyFont="1" applyFill="1" applyBorder="1" applyAlignment="1">
      <alignment vertical="center"/>
    </xf>
    <xf numFmtId="49" fontId="12" fillId="0" borderId="45" xfId="65" applyNumberFormat="1" applyFont="1" applyFill="1" applyBorder="1" applyAlignment="1">
      <alignment vertical="center"/>
      <protection/>
    </xf>
    <xf numFmtId="0" fontId="10" fillId="38" borderId="17" xfId="65" applyFont="1" applyFill="1" applyBorder="1" applyAlignment="1">
      <alignment horizontal="left" vertical="center"/>
      <protection/>
    </xf>
    <xf numFmtId="0" fontId="25" fillId="0" borderId="67" xfId="0" applyFont="1" applyFill="1" applyBorder="1" applyAlignment="1">
      <alignment/>
    </xf>
    <xf numFmtId="0" fontId="10" fillId="0" borderId="67" xfId="65" applyFont="1" applyFill="1" applyBorder="1" applyAlignment="1">
      <alignment horizontal="left" vertical="center"/>
      <protection/>
    </xf>
    <xf numFmtId="49" fontId="12" fillId="0" borderId="67" xfId="65" applyNumberFormat="1" applyFont="1" applyFill="1" applyBorder="1" applyAlignment="1">
      <alignment vertical="center"/>
      <protection/>
    </xf>
    <xf numFmtId="38" fontId="10" fillId="0" borderId="67" xfId="49" applyFont="1" applyFill="1" applyBorder="1" applyAlignment="1">
      <alignment horizontal="right" vertical="center"/>
    </xf>
    <xf numFmtId="0" fontId="15" fillId="34" borderId="13" xfId="0" applyFont="1" applyFill="1" applyBorder="1" applyAlignment="1">
      <alignment vertical="center"/>
    </xf>
    <xf numFmtId="49" fontId="13" fillId="34" borderId="12" xfId="0" applyNumberFormat="1" applyFont="1" applyFill="1" applyBorder="1" applyAlignment="1" applyProtection="1">
      <alignment horizontal="left" vertical="center"/>
      <protection locked="0"/>
    </xf>
    <xf numFmtId="49" fontId="13" fillId="34" borderId="12" xfId="0" applyNumberFormat="1" applyFont="1" applyFill="1" applyBorder="1" applyAlignment="1" applyProtection="1">
      <alignment horizontal="right" vertical="center"/>
      <protection locked="0"/>
    </xf>
    <xf numFmtId="49" fontId="15" fillId="34" borderId="13" xfId="0" applyNumberFormat="1" applyFont="1" applyFill="1" applyBorder="1" applyAlignment="1">
      <alignment vertical="center"/>
    </xf>
    <xf numFmtId="0" fontId="13" fillId="34" borderId="12" xfId="0" applyFont="1" applyFill="1" applyBorder="1" applyAlignment="1">
      <alignment horizontal="center" vertical="center"/>
    </xf>
    <xf numFmtId="0" fontId="10" fillId="34" borderId="12" xfId="65" applyFont="1" applyFill="1" applyBorder="1" applyAlignment="1">
      <alignment horizontal="right" vertical="center"/>
      <protection/>
    </xf>
    <xf numFmtId="0" fontId="10" fillId="34" borderId="12" xfId="0" applyFont="1" applyFill="1" applyBorder="1" applyAlignment="1">
      <alignment horizontal="center" vertical="center"/>
    </xf>
    <xf numFmtId="0" fontId="13" fillId="34" borderId="12" xfId="0" applyFont="1" applyFill="1" applyBorder="1" applyAlignment="1">
      <alignment vertical="center"/>
    </xf>
    <xf numFmtId="0" fontId="10" fillId="34" borderId="12" xfId="0" applyFont="1" applyFill="1" applyBorder="1" applyAlignment="1">
      <alignment horizontal="right" vertical="center"/>
    </xf>
    <xf numFmtId="0" fontId="13" fillId="34" borderId="68" xfId="0" applyFont="1" applyFill="1" applyBorder="1" applyAlignment="1">
      <alignment vertical="center"/>
    </xf>
    <xf numFmtId="0" fontId="13" fillId="34" borderId="69" xfId="0" applyFont="1" applyFill="1" applyBorder="1" applyAlignment="1">
      <alignment horizontal="center" vertical="center"/>
    </xf>
    <xf numFmtId="0" fontId="13" fillId="34" borderId="70" xfId="0" applyFont="1" applyFill="1" applyBorder="1" applyAlignment="1">
      <alignment horizontal="center" vertical="center"/>
    </xf>
    <xf numFmtId="0" fontId="13" fillId="34" borderId="64" xfId="0" applyFont="1" applyFill="1" applyBorder="1" applyAlignment="1">
      <alignment horizontal="center" vertical="top"/>
    </xf>
    <xf numFmtId="0" fontId="13" fillId="34" borderId="64" xfId="0" applyFont="1" applyFill="1" applyBorder="1" applyAlignment="1">
      <alignment horizontal="center" vertical="center"/>
    </xf>
    <xf numFmtId="0" fontId="13" fillId="34" borderId="64" xfId="0" applyFont="1" applyFill="1" applyBorder="1" applyAlignment="1">
      <alignment vertical="center"/>
    </xf>
    <xf numFmtId="0" fontId="13" fillId="34" borderId="64" xfId="0" applyFont="1" applyFill="1" applyBorder="1" applyAlignment="1">
      <alignment horizontal="right" vertical="center"/>
    </xf>
    <xf numFmtId="0" fontId="13" fillId="34" borderId="62" xfId="0" applyFont="1" applyFill="1" applyBorder="1" applyAlignment="1">
      <alignment horizontal="center" vertical="center"/>
    </xf>
    <xf numFmtId="0" fontId="20" fillId="34" borderId="13" xfId="64" applyFont="1" applyFill="1" applyBorder="1" applyAlignment="1">
      <alignment horizontal="center" vertical="center" wrapText="1"/>
      <protection/>
    </xf>
    <xf numFmtId="0" fontId="20" fillId="34" borderId="45" xfId="64" applyFont="1" applyFill="1" applyBorder="1" applyAlignment="1">
      <alignment horizontal="center" vertical="center" wrapText="1"/>
      <protection/>
    </xf>
    <xf numFmtId="0" fontId="12" fillId="34" borderId="12" xfId="0" applyFont="1" applyFill="1" applyBorder="1" applyAlignment="1">
      <alignment horizontal="center" vertical="center"/>
    </xf>
    <xf numFmtId="0" fontId="12" fillId="34" borderId="12" xfId="0" applyFont="1" applyFill="1" applyBorder="1" applyAlignment="1">
      <alignment horizontal="left" vertical="center"/>
    </xf>
    <xf numFmtId="0" fontId="13" fillId="0" borderId="71" xfId="0" applyFont="1" applyBorder="1" applyAlignment="1" applyProtection="1">
      <alignment horizontal="center" vertical="center"/>
      <protection/>
    </xf>
    <xf numFmtId="0" fontId="13" fillId="0" borderId="17" xfId="0" applyFont="1" applyBorder="1" applyAlignment="1">
      <alignment horizontal="center" vertical="center"/>
    </xf>
    <xf numFmtId="0" fontId="13" fillId="0" borderId="72" xfId="0" applyFont="1" applyBorder="1" applyAlignment="1">
      <alignment horizontal="center" vertical="center"/>
    </xf>
    <xf numFmtId="0" fontId="116" fillId="0" borderId="48" xfId="0" applyFont="1" applyBorder="1" applyAlignment="1" applyProtection="1">
      <alignment vertical="center"/>
      <protection locked="0"/>
    </xf>
    <xf numFmtId="0" fontId="13" fillId="0" borderId="0" xfId="0" applyFont="1" applyBorder="1" applyAlignment="1" applyProtection="1">
      <alignment horizontal="center" vertical="center"/>
      <protection locked="0"/>
    </xf>
    <xf numFmtId="0" fontId="116" fillId="0" borderId="32" xfId="0" applyFont="1" applyBorder="1" applyAlignment="1" applyProtection="1">
      <alignment vertical="center"/>
      <protection locked="0"/>
    </xf>
    <xf numFmtId="0" fontId="116" fillId="0" borderId="31" xfId="0" applyFont="1" applyBorder="1" applyAlignment="1" applyProtection="1">
      <alignment vertical="center"/>
      <protection locked="0"/>
    </xf>
    <xf numFmtId="0" fontId="116" fillId="0" borderId="31" xfId="0" applyFont="1" applyBorder="1" applyAlignment="1" applyProtection="1">
      <alignment horizontal="center" vertical="center"/>
      <protection locked="0"/>
    </xf>
    <xf numFmtId="0" fontId="116" fillId="0" borderId="32" xfId="0" applyFont="1" applyBorder="1" applyAlignment="1" applyProtection="1">
      <alignment horizontal="center" vertical="center"/>
      <protection locked="0"/>
    </xf>
    <xf numFmtId="49" fontId="116" fillId="0" borderId="25" xfId="0" applyNumberFormat="1" applyFont="1" applyBorder="1" applyAlignment="1" applyProtection="1">
      <alignment horizontal="right" vertical="center"/>
      <protection locked="0"/>
    </xf>
    <xf numFmtId="0" fontId="116" fillId="0" borderId="25" xfId="0" applyFont="1" applyBorder="1" applyAlignment="1" applyProtection="1">
      <alignment vertical="center"/>
      <protection locked="0"/>
    </xf>
    <xf numFmtId="0" fontId="117" fillId="0" borderId="25" xfId="0" applyFont="1" applyBorder="1" applyAlignment="1" applyProtection="1">
      <alignment vertical="center"/>
      <protection locked="0"/>
    </xf>
    <xf numFmtId="0" fontId="116" fillId="0" borderId="25" xfId="0" applyFont="1" applyFill="1" applyBorder="1" applyAlignment="1" applyProtection="1">
      <alignment horizontal="center" vertical="center"/>
      <protection locked="0"/>
    </xf>
    <xf numFmtId="0" fontId="116" fillId="0" borderId="49" xfId="0" applyFont="1" applyBorder="1" applyAlignment="1" applyProtection="1">
      <alignment vertical="center"/>
      <protection locked="0"/>
    </xf>
    <xf numFmtId="0" fontId="116" fillId="0" borderId="31" xfId="0" applyFont="1" applyFill="1" applyBorder="1" applyAlignment="1" applyProtection="1">
      <alignment horizontal="center" vertical="center"/>
      <protection locked="0"/>
    </xf>
    <xf numFmtId="0" fontId="12" fillId="0" borderId="73" xfId="0" applyFont="1" applyBorder="1" applyAlignment="1">
      <alignment horizontal="center" vertical="center"/>
    </xf>
    <xf numFmtId="188" fontId="12" fillId="0" borderId="13" xfId="49" applyNumberFormat="1" applyFont="1" applyFill="1" applyBorder="1" applyAlignment="1" applyProtection="1">
      <alignment horizontal="center" vertical="center"/>
      <protection locked="0"/>
    </xf>
    <xf numFmtId="188" fontId="12" fillId="0" borderId="68" xfId="49" applyNumberFormat="1" applyFont="1" applyFill="1" applyBorder="1" applyAlignment="1" applyProtection="1">
      <alignment horizontal="center" vertical="center"/>
      <protection locked="0"/>
    </xf>
    <xf numFmtId="49" fontId="13" fillId="0" borderId="12" xfId="62" applyNumberFormat="1" applyFont="1" applyBorder="1" applyAlignment="1" applyProtection="1">
      <alignment horizontal="center" vertical="center"/>
      <protection locked="0"/>
    </xf>
    <xf numFmtId="49" fontId="13" fillId="0" borderId="74" xfId="62" applyNumberFormat="1" applyFont="1" applyBorder="1" applyAlignment="1" applyProtection="1">
      <alignment horizontal="center" vertical="center"/>
      <protection locked="0"/>
    </xf>
    <xf numFmtId="49" fontId="13" fillId="34" borderId="12" xfId="0" applyNumberFormat="1" applyFont="1" applyFill="1" applyBorder="1" applyAlignment="1">
      <alignment horizontal="center" vertical="center"/>
    </xf>
    <xf numFmtId="38" fontId="10" fillId="0" borderId="45" xfId="49" applyFont="1" applyBorder="1" applyAlignment="1">
      <alignment vertical="center"/>
    </xf>
    <xf numFmtId="0" fontId="10" fillId="0" borderId="45" xfId="0" applyFont="1" applyBorder="1" applyAlignment="1">
      <alignment vertical="center"/>
    </xf>
    <xf numFmtId="49" fontId="10" fillId="0" borderId="45" xfId="0" applyNumberFormat="1" applyFont="1" applyBorder="1" applyAlignment="1">
      <alignment vertical="center"/>
    </xf>
    <xf numFmtId="189" fontId="10" fillId="0" borderId="45" xfId="0" applyNumberFormat="1" applyFont="1" applyFill="1" applyBorder="1" applyAlignment="1">
      <alignment horizontal="right"/>
    </xf>
    <xf numFmtId="189" fontId="10" fillId="0" borderId="45" xfId="49" applyNumberFormat="1" applyFont="1" applyFill="1" applyBorder="1" applyAlignment="1">
      <alignment horizontal="right"/>
    </xf>
    <xf numFmtId="0" fontId="13" fillId="37" borderId="16" xfId="0" applyFont="1" applyFill="1" applyBorder="1" applyAlignment="1">
      <alignment horizontal="center" vertical="center"/>
    </xf>
    <xf numFmtId="49" fontId="16" fillId="34" borderId="59" xfId="0" applyNumberFormat="1" applyFont="1" applyFill="1" applyBorder="1" applyAlignment="1">
      <alignment horizontal="center" vertical="center"/>
    </xf>
    <xf numFmtId="49" fontId="104" fillId="0" borderId="11" xfId="0" applyNumberFormat="1" applyFont="1" applyBorder="1" applyAlignment="1" applyProtection="1">
      <alignment horizontal="left" vertical="center"/>
      <protection locked="0"/>
    </xf>
    <xf numFmtId="0" fontId="13" fillId="34" borderId="17" xfId="0" applyFont="1" applyFill="1" applyBorder="1" applyAlignment="1">
      <alignment vertical="center"/>
    </xf>
    <xf numFmtId="0" fontId="13" fillId="34" borderId="75" xfId="0" applyFont="1" applyFill="1" applyBorder="1" applyAlignment="1">
      <alignment vertical="top"/>
    </xf>
    <xf numFmtId="0" fontId="13" fillId="34" borderId="64" xfId="0" applyFont="1" applyFill="1" applyBorder="1" applyAlignment="1">
      <alignment vertical="top"/>
    </xf>
    <xf numFmtId="14" fontId="10" fillId="0" borderId="30" xfId="0" applyNumberFormat="1" applyFont="1" applyBorder="1" applyAlignment="1" applyProtection="1">
      <alignment horizontal="center" vertical="center"/>
      <protection locked="0"/>
    </xf>
    <xf numFmtId="49" fontId="13" fillId="34" borderId="12" xfId="0" applyNumberFormat="1" applyFont="1" applyFill="1" applyBorder="1" applyAlignment="1" applyProtection="1">
      <alignment horizontal="left" vertical="center"/>
      <protection locked="0"/>
    </xf>
    <xf numFmtId="190" fontId="12" fillId="0" borderId="0" xfId="0" applyNumberFormat="1" applyFont="1" applyFill="1" applyBorder="1" applyAlignment="1">
      <alignment horizontal="center" vertical="center"/>
    </xf>
    <xf numFmtId="38" fontId="12" fillId="0" borderId="0" xfId="49" applyFont="1" applyFill="1" applyBorder="1" applyAlignment="1">
      <alignment horizontal="right" vertical="center"/>
    </xf>
    <xf numFmtId="0" fontId="12" fillId="33" borderId="42" xfId="0" applyFont="1" applyFill="1" applyBorder="1" applyAlignment="1">
      <alignment vertical="center"/>
    </xf>
    <xf numFmtId="0" fontId="12" fillId="33" borderId="14" xfId="0" applyFont="1" applyFill="1" applyBorder="1" applyAlignment="1">
      <alignment vertical="center"/>
    </xf>
    <xf numFmtId="0" fontId="12" fillId="33" borderId="43" xfId="0" applyFont="1" applyFill="1" applyBorder="1" applyAlignment="1">
      <alignment vertical="center"/>
    </xf>
    <xf numFmtId="49" fontId="13" fillId="0" borderId="12" xfId="0" applyNumberFormat="1" applyFont="1" applyBorder="1" applyAlignment="1" applyProtection="1">
      <alignment horizontal="center" vertical="center"/>
      <protection locked="0"/>
    </xf>
    <xf numFmtId="49" fontId="13" fillId="0" borderId="63" xfId="0" applyNumberFormat="1" applyFont="1" applyBorder="1" applyAlignment="1" applyProtection="1">
      <alignment horizontal="center" vertical="center"/>
      <protection locked="0"/>
    </xf>
    <xf numFmtId="0" fontId="34" fillId="0" borderId="0" xfId="0" applyFont="1" applyBorder="1" applyAlignment="1">
      <alignment horizontal="center" vertical="center"/>
    </xf>
    <xf numFmtId="0" fontId="39" fillId="0" borderId="65" xfId="0" applyFont="1" applyBorder="1" applyAlignment="1">
      <alignment horizontal="center" vertical="center"/>
    </xf>
    <xf numFmtId="0" fontId="39" fillId="0" borderId="25" xfId="0" applyFont="1" applyBorder="1" applyAlignment="1">
      <alignment horizontal="center" vertical="center"/>
    </xf>
    <xf numFmtId="0" fontId="39" fillId="0" borderId="30" xfId="0" applyFont="1" applyBorder="1" applyAlignment="1">
      <alignment horizontal="center" vertical="center"/>
    </xf>
    <xf numFmtId="0" fontId="34" fillId="0" borderId="15" xfId="0" applyFont="1" applyBorder="1" applyAlignment="1">
      <alignment horizontal="center" vertical="center"/>
    </xf>
    <xf numFmtId="0" fontId="34" fillId="0" borderId="24" xfId="0" applyFont="1" applyBorder="1" applyAlignment="1">
      <alignment horizontal="center" vertical="center"/>
    </xf>
    <xf numFmtId="0" fontId="34" fillId="0" borderId="0" xfId="0" applyFont="1" applyBorder="1" applyAlignment="1">
      <alignment horizontal="right" vertical="center"/>
    </xf>
    <xf numFmtId="49" fontId="32" fillId="0" borderId="13" xfId="43" applyFont="1" applyFill="1" applyBorder="1" applyAlignment="1" applyProtection="1">
      <alignment horizontal="left" vertical="center"/>
      <protection/>
    </xf>
    <xf numFmtId="49" fontId="32" fillId="0" borderId="68" xfId="43" applyFont="1" applyFill="1" applyBorder="1" applyAlignment="1" applyProtection="1">
      <alignment horizontal="left" vertical="center"/>
      <protection/>
    </xf>
    <xf numFmtId="49" fontId="37" fillId="0" borderId="13" xfId="43" applyFont="1" applyFill="1" applyBorder="1" applyAlignment="1" applyProtection="1">
      <alignment horizontal="left" vertical="center"/>
      <protection/>
    </xf>
    <xf numFmtId="49" fontId="37" fillId="0" borderId="68" xfId="43" applyFont="1" applyFill="1" applyBorder="1" applyAlignment="1" applyProtection="1">
      <alignment horizontal="left" vertical="center"/>
      <protection/>
    </xf>
    <xf numFmtId="0" fontId="34" fillId="0" borderId="21" xfId="0" applyFont="1" applyBorder="1" applyAlignment="1">
      <alignment horizontal="center" vertical="center"/>
    </xf>
    <xf numFmtId="49" fontId="36" fillId="0" borderId="0" xfId="43" applyFont="1" applyBorder="1" applyAlignment="1" applyProtection="1">
      <alignment horizontal="left" vertical="center"/>
      <protection/>
    </xf>
    <xf numFmtId="49" fontId="36" fillId="0" borderId="21" xfId="43" applyFont="1" applyBorder="1" applyAlignment="1" applyProtection="1">
      <alignment horizontal="left" vertical="center"/>
      <protection/>
    </xf>
    <xf numFmtId="0" fontId="115" fillId="35" borderId="45" xfId="0" applyFont="1" applyFill="1" applyBorder="1" applyAlignment="1">
      <alignment horizontal="center" vertical="center"/>
    </xf>
    <xf numFmtId="0" fontId="34" fillId="0" borderId="14" xfId="0" applyFont="1" applyBorder="1" applyAlignment="1">
      <alignment horizontal="center" vertical="center"/>
    </xf>
    <xf numFmtId="0" fontId="34" fillId="0" borderId="19" xfId="0" applyFont="1" applyBorder="1" applyAlignment="1">
      <alignment horizontal="center" vertical="center"/>
    </xf>
    <xf numFmtId="185" fontId="118" fillId="37" borderId="45" xfId="0" applyNumberFormat="1" applyFont="1" applyFill="1" applyBorder="1" applyAlignment="1" applyProtection="1">
      <alignment horizontal="center" vertical="center"/>
      <protection/>
    </xf>
    <xf numFmtId="185" fontId="118" fillId="37" borderId="13" xfId="0" applyNumberFormat="1" applyFont="1" applyFill="1" applyBorder="1" applyAlignment="1" applyProtection="1">
      <alignment horizontal="center" vertical="center"/>
      <protection/>
    </xf>
    <xf numFmtId="185" fontId="118" fillId="37" borderId="68" xfId="0" applyNumberFormat="1" applyFont="1" applyFill="1" applyBorder="1" applyAlignment="1" applyProtection="1">
      <alignment horizontal="center" vertical="center"/>
      <protection/>
    </xf>
    <xf numFmtId="0" fontId="38" fillId="0" borderId="0" xfId="0" applyFont="1" applyAlignment="1">
      <alignment horizontal="left" vertical="center"/>
    </xf>
    <xf numFmtId="49" fontId="32" fillId="33" borderId="13" xfId="43" applyFont="1" applyFill="1" applyBorder="1" applyAlignment="1" applyProtection="1">
      <alignment horizontal="center" vertical="center"/>
      <protection/>
    </xf>
    <xf numFmtId="49" fontId="32" fillId="33" borderId="68" xfId="43" applyFont="1" applyFill="1" applyBorder="1" applyAlignment="1" applyProtection="1">
      <alignment horizontal="center" vertical="center"/>
      <protection/>
    </xf>
    <xf numFmtId="0" fontId="10" fillId="36" borderId="45" xfId="0" applyFont="1" applyFill="1" applyBorder="1" applyAlignment="1">
      <alignment horizontal="center" vertical="center"/>
    </xf>
    <xf numFmtId="0" fontId="10" fillId="35" borderId="45" xfId="0" applyFont="1" applyFill="1" applyBorder="1" applyAlignment="1">
      <alignment horizontal="center" vertical="center"/>
    </xf>
    <xf numFmtId="0" fontId="10" fillId="36" borderId="45" xfId="0" applyFont="1" applyFill="1" applyBorder="1" applyAlignment="1">
      <alignment horizontal="center" vertical="center" wrapText="1"/>
    </xf>
    <xf numFmtId="49" fontId="119" fillId="39" borderId="0" xfId="43" applyFont="1" applyFill="1" applyBorder="1" applyAlignment="1" applyProtection="1">
      <alignment horizontal="center"/>
      <protection/>
    </xf>
    <xf numFmtId="0" fontId="22" fillId="0" borderId="0" xfId="0" applyFont="1" applyAlignment="1">
      <alignment horizontal="center" vertical="center"/>
    </xf>
    <xf numFmtId="0" fontId="109" fillId="35" borderId="45" xfId="0" applyFont="1" applyFill="1" applyBorder="1" applyAlignment="1">
      <alignment horizontal="center" vertical="center"/>
    </xf>
    <xf numFmtId="0" fontId="13" fillId="0" borderId="42"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9"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76" xfId="0" applyFont="1" applyFill="1" applyBorder="1" applyAlignment="1">
      <alignment horizontal="center" vertical="center" wrapText="1"/>
    </xf>
    <xf numFmtId="0" fontId="120" fillId="0" borderId="77" xfId="0" applyFont="1" applyBorder="1" applyAlignment="1">
      <alignment horizontal="center" vertical="center"/>
    </xf>
    <xf numFmtId="0" fontId="120" fillId="0" borderId="78" xfId="0" applyFont="1" applyBorder="1" applyAlignment="1">
      <alignment horizontal="center" vertical="center"/>
    </xf>
    <xf numFmtId="0" fontId="120" fillId="0" borderId="33" xfId="0" applyFont="1" applyBorder="1" applyAlignment="1">
      <alignment horizontal="center" vertical="center"/>
    </xf>
    <xf numFmtId="0" fontId="120" fillId="0" borderId="36" xfId="0" applyFont="1" applyBorder="1" applyAlignment="1">
      <alignment horizontal="center" vertical="center"/>
    </xf>
    <xf numFmtId="0" fontId="120" fillId="0" borderId="0" xfId="0" applyFont="1" applyBorder="1" applyAlignment="1">
      <alignment horizontal="center" vertical="center"/>
    </xf>
    <xf numFmtId="0" fontId="120" fillId="0" borderId="21" xfId="0" applyFont="1" applyBorder="1" applyAlignment="1">
      <alignment horizontal="center" vertical="center"/>
    </xf>
    <xf numFmtId="0" fontId="120" fillId="0" borderId="22" xfId="0" applyFont="1" applyBorder="1" applyAlignment="1">
      <alignment horizontal="center" vertical="center"/>
    </xf>
    <xf numFmtId="0" fontId="120" fillId="0" borderId="15" xfId="0" applyFont="1" applyBorder="1" applyAlignment="1">
      <alignment horizontal="center" vertical="center"/>
    </xf>
    <xf numFmtId="0" fontId="120" fillId="0" borderId="24" xfId="0" applyFont="1" applyBorder="1" applyAlignment="1">
      <alignment horizontal="center" vertical="center"/>
    </xf>
    <xf numFmtId="0" fontId="13" fillId="33" borderId="42" xfId="0" applyFont="1" applyFill="1" applyBorder="1" applyAlignment="1">
      <alignment horizontal="center" vertical="center"/>
    </xf>
    <xf numFmtId="0" fontId="13" fillId="33" borderId="14" xfId="0" applyFont="1" applyFill="1" applyBorder="1" applyAlignment="1">
      <alignment horizontal="center" vertical="center"/>
    </xf>
    <xf numFmtId="0" fontId="13" fillId="33" borderId="43" xfId="0" applyFont="1" applyFill="1" applyBorder="1" applyAlignment="1">
      <alignment horizontal="center" vertical="center"/>
    </xf>
    <xf numFmtId="0" fontId="13" fillId="33" borderId="79" xfId="0" applyFont="1" applyFill="1" applyBorder="1" applyAlignment="1">
      <alignment horizontal="center" vertical="center"/>
    </xf>
    <xf numFmtId="0" fontId="13" fillId="33" borderId="55" xfId="0" applyFont="1" applyFill="1" applyBorder="1" applyAlignment="1">
      <alignment horizontal="center" vertical="center"/>
    </xf>
    <xf numFmtId="0" fontId="13" fillId="33" borderId="80" xfId="0" applyFont="1" applyFill="1" applyBorder="1" applyAlignment="1">
      <alignment horizontal="center" vertical="center"/>
    </xf>
    <xf numFmtId="49" fontId="13" fillId="0" borderId="13" xfId="0" applyNumberFormat="1" applyFont="1" applyBorder="1" applyAlignment="1" applyProtection="1">
      <alignment horizontal="center" vertical="center"/>
      <protection locked="0"/>
    </xf>
    <xf numFmtId="49" fontId="13" fillId="0" borderId="12" xfId="0" applyNumberFormat="1" applyFont="1" applyBorder="1" applyAlignment="1" applyProtection="1">
      <alignment horizontal="center" vertical="center"/>
      <protection locked="0"/>
    </xf>
    <xf numFmtId="49" fontId="13" fillId="0" borderId="74" xfId="0" applyNumberFormat="1" applyFont="1" applyBorder="1" applyAlignment="1" applyProtection="1">
      <alignment horizontal="center" vertical="center"/>
      <protection locked="0"/>
    </xf>
    <xf numFmtId="0" fontId="13" fillId="33" borderId="81" xfId="0" applyFont="1" applyFill="1" applyBorder="1" applyAlignment="1">
      <alignment horizontal="center" vertical="center"/>
    </xf>
    <xf numFmtId="0" fontId="13" fillId="33" borderId="12" xfId="0" applyFont="1" applyFill="1" applyBorder="1" applyAlignment="1">
      <alignment horizontal="center" vertical="center"/>
    </xf>
    <xf numFmtId="0" fontId="13" fillId="33" borderId="68" xfId="0" applyFont="1" applyFill="1" applyBorder="1" applyAlignment="1">
      <alignment horizontal="center" vertical="center"/>
    </xf>
    <xf numFmtId="49" fontId="16" fillId="0" borderId="55" xfId="0" applyNumberFormat="1" applyFont="1" applyBorder="1" applyAlignment="1" applyProtection="1">
      <alignment horizontal="center" vertical="center"/>
      <protection locked="0"/>
    </xf>
    <xf numFmtId="49" fontId="16" fillId="0" borderId="82" xfId="0" applyNumberFormat="1" applyFont="1" applyBorder="1" applyAlignment="1" applyProtection="1">
      <alignment horizontal="center" vertical="center"/>
      <protection locked="0"/>
    </xf>
    <xf numFmtId="49" fontId="13" fillId="0" borderId="13" xfId="0" applyNumberFormat="1" applyFont="1" applyBorder="1" applyAlignment="1">
      <alignment horizontal="center" vertical="center"/>
    </xf>
    <xf numFmtId="49" fontId="13" fillId="0" borderId="12" xfId="0" applyNumberFormat="1" applyFont="1" applyBorder="1" applyAlignment="1">
      <alignment horizontal="center" vertical="center"/>
    </xf>
    <xf numFmtId="0" fontId="13" fillId="0" borderId="31" xfId="0" applyFont="1" applyBorder="1" applyAlignment="1" applyProtection="1">
      <alignment horizontal="right" vertical="center"/>
      <protection locked="0"/>
    </xf>
    <xf numFmtId="0" fontId="13" fillId="0" borderId="83" xfId="0" applyFont="1" applyBorder="1" applyAlignment="1" applyProtection="1">
      <alignment horizontal="right" vertical="center"/>
      <protection locked="0"/>
    </xf>
    <xf numFmtId="0" fontId="22" fillId="0" borderId="0" xfId="0" applyFont="1" applyBorder="1" applyAlignment="1">
      <alignment horizontal="center" vertical="center"/>
    </xf>
    <xf numFmtId="0" fontId="13" fillId="0" borderId="42" xfId="0" applyFont="1" applyBorder="1" applyAlignment="1">
      <alignment horizontal="center" vertical="center"/>
    </xf>
    <xf numFmtId="0" fontId="13" fillId="0" borderId="14" xfId="0" applyFont="1" applyBorder="1" applyAlignment="1">
      <alignment horizontal="center" vertical="center"/>
    </xf>
    <xf numFmtId="0" fontId="13" fillId="0" borderId="43" xfId="0" applyFont="1" applyBorder="1" applyAlignment="1">
      <alignment horizontal="center" vertical="center"/>
    </xf>
    <xf numFmtId="49" fontId="13" fillId="0" borderId="63" xfId="0" applyNumberFormat="1" applyFont="1" applyBorder="1" applyAlignment="1" applyProtection="1">
      <alignment horizontal="center" vertical="center"/>
      <protection locked="0"/>
    </xf>
    <xf numFmtId="49" fontId="13" fillId="0" borderId="67" xfId="0" applyNumberFormat="1" applyFont="1" applyBorder="1" applyAlignment="1">
      <alignment horizontal="center" vertical="center"/>
    </xf>
    <xf numFmtId="49" fontId="13" fillId="0" borderId="70" xfId="0" applyNumberFormat="1" applyFont="1" applyBorder="1" applyAlignment="1">
      <alignment horizontal="center" vertical="center"/>
    </xf>
    <xf numFmtId="49" fontId="13" fillId="0" borderId="12" xfId="0" applyNumberFormat="1" applyFont="1" applyBorder="1" applyAlignment="1" applyProtection="1">
      <alignment horizontal="left" vertical="center"/>
      <protection locked="0"/>
    </xf>
    <xf numFmtId="49" fontId="13" fillId="0" borderId="74" xfId="0" applyNumberFormat="1" applyFont="1" applyBorder="1" applyAlignment="1" applyProtection="1">
      <alignment horizontal="left" vertical="center"/>
      <protection locked="0"/>
    </xf>
    <xf numFmtId="0" fontId="13" fillId="33" borderId="84" xfId="0" applyFont="1" applyFill="1" applyBorder="1" applyAlignment="1">
      <alignment horizontal="center" vertical="center" wrapText="1"/>
    </xf>
    <xf numFmtId="0" fontId="13" fillId="33" borderId="64" xfId="0" applyFont="1" applyFill="1" applyBorder="1" applyAlignment="1">
      <alignment horizontal="center" vertical="center" wrapText="1"/>
    </xf>
    <xf numFmtId="0" fontId="13" fillId="33" borderId="62" xfId="0" applyFont="1" applyFill="1" applyBorder="1" applyAlignment="1">
      <alignment horizontal="center" vertical="center" wrapText="1"/>
    </xf>
    <xf numFmtId="49" fontId="13" fillId="0" borderId="64" xfId="0" applyNumberFormat="1" applyFont="1" applyBorder="1" applyAlignment="1" applyProtection="1">
      <alignment horizontal="center" vertical="center"/>
      <protection locked="0"/>
    </xf>
    <xf numFmtId="49" fontId="13" fillId="0" borderId="62" xfId="0" applyNumberFormat="1" applyFont="1" applyBorder="1" applyAlignment="1" applyProtection="1">
      <alignment horizontal="center" vertical="center"/>
      <protection locked="0"/>
    </xf>
    <xf numFmtId="49" fontId="13" fillId="0" borderId="85" xfId="0" applyNumberFormat="1" applyFont="1" applyBorder="1" applyAlignment="1" applyProtection="1">
      <alignment horizontal="center" vertical="center"/>
      <protection locked="0"/>
    </xf>
    <xf numFmtId="49" fontId="13" fillId="0" borderId="86" xfId="0" applyNumberFormat="1" applyFont="1" applyBorder="1" applyAlignment="1" applyProtection="1">
      <alignment horizontal="center" vertical="center"/>
      <protection locked="0"/>
    </xf>
    <xf numFmtId="49" fontId="13" fillId="0" borderId="68" xfId="0" applyNumberFormat="1" applyFont="1" applyBorder="1" applyAlignment="1" applyProtection="1">
      <alignment horizontal="center" vertical="center"/>
      <protection locked="0"/>
    </xf>
    <xf numFmtId="0" fontId="13" fillId="0" borderId="72" xfId="0" applyFont="1" applyFill="1" applyBorder="1" applyAlignment="1">
      <alignment horizontal="center" vertical="center"/>
    </xf>
    <xf numFmtId="0" fontId="13" fillId="0" borderId="87" xfId="0" applyFont="1" applyFill="1" applyBorder="1" applyAlignment="1">
      <alignment horizontal="center" vertical="center"/>
    </xf>
    <xf numFmtId="49" fontId="29" fillId="0" borderId="15" xfId="43" applyFont="1" applyBorder="1" applyAlignment="1" applyProtection="1">
      <alignment horizontal="center" vertical="center"/>
      <protection/>
    </xf>
    <xf numFmtId="49" fontId="29" fillId="0" borderId="24" xfId="43" applyFont="1" applyBorder="1" applyAlignment="1" applyProtection="1">
      <alignment horizontal="center" vertical="center"/>
      <protection/>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83" xfId="0" applyFont="1" applyBorder="1" applyAlignment="1">
      <alignment horizontal="center" vertical="center"/>
    </xf>
    <xf numFmtId="49" fontId="13" fillId="0" borderId="88" xfId="0" applyNumberFormat="1" applyFont="1" applyBorder="1" applyAlignment="1" applyProtection="1">
      <alignment horizontal="center" vertical="center"/>
      <protection locked="0"/>
    </xf>
    <xf numFmtId="0" fontId="13" fillId="0" borderId="31" xfId="0" applyFont="1" applyBorder="1" applyAlignment="1" applyProtection="1">
      <alignment horizontal="center" vertical="center"/>
      <protection locked="0"/>
    </xf>
    <xf numFmtId="0" fontId="13" fillId="0" borderId="79" xfId="0" applyFont="1" applyBorder="1" applyAlignment="1">
      <alignment horizontal="center" vertical="center"/>
    </xf>
    <xf numFmtId="0" fontId="13" fillId="0" borderId="55" xfId="0" applyFont="1" applyBorder="1" applyAlignment="1">
      <alignment horizontal="center" vertical="center"/>
    </xf>
    <xf numFmtId="0" fontId="13" fillId="0" borderId="80" xfId="0" applyFont="1" applyBorder="1" applyAlignment="1">
      <alignment horizontal="center" vertical="center"/>
    </xf>
    <xf numFmtId="0" fontId="13" fillId="33" borderId="89" xfId="0" applyFont="1" applyFill="1" applyBorder="1" applyAlignment="1">
      <alignment horizontal="center" vertical="center"/>
    </xf>
    <xf numFmtId="0" fontId="13" fillId="33" borderId="63" xfId="0" applyFont="1" applyFill="1" applyBorder="1" applyAlignment="1">
      <alignment horizontal="center" vertical="center"/>
    </xf>
    <xf numFmtId="0" fontId="13" fillId="33" borderId="90" xfId="0" applyFont="1" applyFill="1" applyBorder="1" applyAlignment="1">
      <alignment horizontal="center" vertical="center"/>
    </xf>
    <xf numFmtId="0" fontId="16" fillId="33" borderId="91" xfId="0" applyFont="1" applyFill="1" applyBorder="1" applyAlignment="1">
      <alignment horizontal="center" vertical="center"/>
    </xf>
    <xf numFmtId="0" fontId="13" fillId="33" borderId="92" xfId="0" applyFont="1" applyFill="1" applyBorder="1" applyAlignment="1">
      <alignment horizontal="center" vertical="center"/>
    </xf>
    <xf numFmtId="0" fontId="13" fillId="33" borderId="93" xfId="0" applyFont="1" applyFill="1" applyBorder="1" applyAlignment="1">
      <alignment horizontal="center" vertical="center"/>
    </xf>
    <xf numFmtId="49" fontId="16" fillId="0" borderId="92" xfId="0" applyNumberFormat="1" applyFont="1" applyBorder="1" applyAlignment="1" applyProtection="1">
      <alignment horizontal="center" vertical="center"/>
      <protection locked="0"/>
    </xf>
    <xf numFmtId="49" fontId="16" fillId="0" borderId="93" xfId="0" applyNumberFormat="1" applyFont="1" applyBorder="1" applyAlignment="1" applyProtection="1">
      <alignment horizontal="center" vertical="center"/>
      <protection locked="0"/>
    </xf>
    <xf numFmtId="49" fontId="13" fillId="0" borderId="11" xfId="0" applyNumberFormat="1" applyFont="1" applyBorder="1" applyAlignment="1" applyProtection="1">
      <alignment horizontal="left" vertical="center"/>
      <protection locked="0"/>
    </xf>
    <xf numFmtId="49" fontId="13" fillId="0" borderId="26" xfId="0" applyNumberFormat="1" applyFont="1" applyBorder="1" applyAlignment="1" applyProtection="1">
      <alignment horizontal="left" vertical="center"/>
      <protection locked="0"/>
    </xf>
    <xf numFmtId="49" fontId="13" fillId="0" borderId="71" xfId="0" applyNumberFormat="1" applyFont="1" applyBorder="1" applyAlignment="1" applyProtection="1">
      <alignment horizontal="center" vertical="center"/>
      <protection locked="0"/>
    </xf>
    <xf numFmtId="0" fontId="13" fillId="0" borderId="65" xfId="0" applyFont="1" applyBorder="1" applyAlignment="1">
      <alignment horizontal="center" vertical="center"/>
    </xf>
    <xf numFmtId="0" fontId="13" fillId="0" borderId="25" xfId="0" applyFont="1" applyBorder="1" applyAlignment="1">
      <alignment horizontal="center" vertical="center"/>
    </xf>
    <xf numFmtId="0" fontId="13" fillId="0" borderId="27" xfId="0" applyFont="1" applyBorder="1" applyAlignment="1">
      <alignment horizontal="center" vertical="center"/>
    </xf>
    <xf numFmtId="0" fontId="13" fillId="33" borderId="22" xfId="0" applyFont="1" applyFill="1" applyBorder="1" applyAlignment="1">
      <alignment horizontal="center" vertical="center"/>
    </xf>
    <xf numFmtId="0" fontId="13" fillId="33" borderId="15" xfId="0" applyFont="1" applyFill="1" applyBorder="1" applyAlignment="1">
      <alignment horizontal="center" vertical="center"/>
    </xf>
    <xf numFmtId="0" fontId="13" fillId="33" borderId="76" xfId="0" applyFont="1" applyFill="1" applyBorder="1" applyAlignment="1">
      <alignment horizontal="center" vertical="center"/>
    </xf>
    <xf numFmtId="49" fontId="13" fillId="0" borderId="28" xfId="0" applyNumberFormat="1" applyFont="1" applyBorder="1" applyAlignment="1" applyProtection="1">
      <alignment horizontal="center" vertical="center"/>
      <protection locked="0"/>
    </xf>
    <xf numFmtId="49" fontId="13" fillId="0" borderId="25" xfId="0" applyNumberFormat="1" applyFont="1" applyBorder="1" applyAlignment="1" applyProtection="1">
      <alignment horizontal="center" vertical="center"/>
      <protection locked="0"/>
    </xf>
    <xf numFmtId="49" fontId="13" fillId="0" borderId="30" xfId="0" applyNumberFormat="1" applyFont="1" applyBorder="1" applyAlignment="1" applyProtection="1">
      <alignment horizontal="center" vertical="center"/>
      <protection locked="0"/>
    </xf>
    <xf numFmtId="0" fontId="13" fillId="0" borderId="94" xfId="0" applyFont="1" applyBorder="1" applyAlignment="1">
      <alignment horizontal="center" vertical="center"/>
    </xf>
    <xf numFmtId="0" fontId="13" fillId="0" borderId="66" xfId="0" applyFont="1" applyBorder="1" applyAlignment="1">
      <alignment horizontal="center" vertical="center"/>
    </xf>
    <xf numFmtId="49" fontId="13" fillId="0" borderId="72" xfId="0" applyNumberFormat="1" applyFont="1" applyBorder="1" applyAlignment="1" applyProtection="1">
      <alignment horizontal="left" vertical="center"/>
      <protection locked="0"/>
    </xf>
    <xf numFmtId="49" fontId="13" fillId="0" borderId="15" xfId="0" applyNumberFormat="1" applyFont="1" applyBorder="1" applyAlignment="1" applyProtection="1">
      <alignment horizontal="left" vertical="center"/>
      <protection locked="0"/>
    </xf>
    <xf numFmtId="49" fontId="13" fillId="0" borderId="24" xfId="0" applyNumberFormat="1" applyFont="1" applyBorder="1" applyAlignment="1" applyProtection="1">
      <alignment horizontal="left" vertical="center"/>
      <protection locked="0"/>
    </xf>
    <xf numFmtId="0" fontId="13" fillId="0" borderId="25" xfId="0" applyFont="1" applyFill="1" applyBorder="1" applyAlignment="1" applyProtection="1">
      <alignment horizontal="center" vertical="center"/>
      <protection locked="0"/>
    </xf>
    <xf numFmtId="0" fontId="13" fillId="0" borderId="27" xfId="0" applyFont="1" applyFill="1" applyBorder="1" applyAlignment="1" applyProtection="1">
      <alignment horizontal="center" vertical="center"/>
      <protection locked="0"/>
    </xf>
    <xf numFmtId="0" fontId="13" fillId="0" borderId="28" xfId="0" applyFont="1" applyFill="1" applyBorder="1" applyAlignment="1">
      <alignment horizontal="center" vertical="center"/>
    </xf>
    <xf numFmtId="0" fontId="13" fillId="0" borderId="95" xfId="0" applyFont="1" applyFill="1" applyBorder="1" applyAlignment="1">
      <alignment horizontal="center" vertical="center"/>
    </xf>
    <xf numFmtId="0" fontId="13" fillId="0" borderId="49"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96" xfId="0" applyFont="1" applyBorder="1" applyAlignment="1">
      <alignment horizontal="center" vertical="center"/>
    </xf>
    <xf numFmtId="0" fontId="13" fillId="0" borderId="96" xfId="0" applyFont="1" applyBorder="1" applyAlignment="1" applyProtection="1">
      <alignment horizontal="left" vertical="center"/>
      <protection/>
    </xf>
    <xf numFmtId="0" fontId="13" fillId="0" borderId="32" xfId="0" applyFont="1" applyBorder="1" applyAlignment="1" applyProtection="1">
      <alignment horizontal="left" vertical="center"/>
      <protection/>
    </xf>
    <xf numFmtId="0" fontId="13" fillId="0" borderId="97" xfId="0" applyFont="1" applyBorder="1" applyAlignment="1" applyProtection="1">
      <alignment horizontal="left" vertical="center"/>
      <protection/>
    </xf>
    <xf numFmtId="0" fontId="13" fillId="33" borderId="65" xfId="0" applyFont="1" applyFill="1" applyBorder="1" applyAlignment="1">
      <alignment horizontal="center" vertical="center"/>
    </xf>
    <xf numFmtId="0" fontId="13" fillId="33" borderId="25" xfId="0" applyFont="1" applyFill="1" applyBorder="1" applyAlignment="1">
      <alignment horizontal="center" vertical="center"/>
    </xf>
    <xf numFmtId="0" fontId="13" fillId="33" borderId="27" xfId="0" applyFont="1" applyFill="1" applyBorder="1" applyAlignment="1">
      <alignment horizontal="center" vertical="center"/>
    </xf>
    <xf numFmtId="0" fontId="13" fillId="0" borderId="49" xfId="0" applyFont="1" applyBorder="1" applyAlignment="1" applyProtection="1">
      <alignment horizontal="left" vertical="center"/>
      <protection/>
    </xf>
    <xf numFmtId="0" fontId="13" fillId="0" borderId="31" xfId="0" applyFont="1" applyBorder="1" applyAlignment="1" applyProtection="1">
      <alignment horizontal="left" vertical="center"/>
      <protection/>
    </xf>
    <xf numFmtId="0" fontId="13" fillId="0" borderId="98" xfId="0" applyFont="1" applyBorder="1" applyAlignment="1" applyProtection="1">
      <alignment horizontal="left" vertical="center"/>
      <protection/>
    </xf>
    <xf numFmtId="0" fontId="12" fillId="0" borderId="49" xfId="0" applyFont="1" applyBorder="1" applyAlignment="1" applyProtection="1">
      <alignment horizontal="left" vertical="center"/>
      <protection/>
    </xf>
    <xf numFmtId="0" fontId="12" fillId="0" borderId="31" xfId="0" applyFont="1" applyBorder="1" applyAlignment="1" applyProtection="1">
      <alignment horizontal="left" vertical="center"/>
      <protection/>
    </xf>
    <xf numFmtId="0" fontId="12" fillId="0" borderId="98" xfId="0" applyFont="1" applyBorder="1" applyAlignment="1" applyProtection="1">
      <alignment horizontal="left" vertical="center"/>
      <protection/>
    </xf>
    <xf numFmtId="0" fontId="13" fillId="0" borderId="42"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76" xfId="0" applyFont="1" applyBorder="1" applyAlignment="1">
      <alignment horizontal="center" vertical="center" wrapText="1"/>
    </xf>
    <xf numFmtId="6" fontId="13" fillId="0" borderId="65" xfId="59" applyFont="1" applyBorder="1" applyAlignment="1">
      <alignment horizontal="center" vertical="center" wrapText="1"/>
    </xf>
    <xf numFmtId="6" fontId="13" fillId="0" borderId="25" xfId="59" applyFont="1" applyBorder="1" applyAlignment="1">
      <alignment horizontal="center" vertical="center" wrapText="1"/>
    </xf>
    <xf numFmtId="6" fontId="13" fillId="0" borderId="27" xfId="59" applyFont="1" applyBorder="1" applyAlignment="1">
      <alignment horizontal="center" vertical="center" wrapText="1"/>
    </xf>
    <xf numFmtId="0" fontId="13" fillId="0" borderId="99" xfId="0" applyFont="1" applyBorder="1" applyAlignment="1" applyProtection="1">
      <alignment horizontal="left" vertical="center"/>
      <protection/>
    </xf>
    <xf numFmtId="0" fontId="13" fillId="0" borderId="83" xfId="0" applyFont="1" applyBorder="1" applyAlignment="1" applyProtection="1">
      <alignment horizontal="left" vertical="center"/>
      <protection/>
    </xf>
    <xf numFmtId="0" fontId="13" fillId="0" borderId="100" xfId="0" applyFont="1" applyBorder="1" applyAlignment="1" applyProtection="1">
      <alignment horizontal="left" vertical="center"/>
      <protection/>
    </xf>
    <xf numFmtId="0" fontId="13" fillId="0" borderId="81" xfId="0" applyFont="1" applyBorder="1" applyAlignment="1">
      <alignment horizontal="center" vertical="center"/>
    </xf>
    <xf numFmtId="0" fontId="13" fillId="0" borderId="12" xfId="0" applyFont="1" applyBorder="1" applyAlignment="1">
      <alignment horizontal="center" vertical="center"/>
    </xf>
    <xf numFmtId="0" fontId="13" fillId="0" borderId="68" xfId="0" applyFont="1" applyBorder="1" applyAlignment="1">
      <alignment horizontal="center" vertical="center"/>
    </xf>
    <xf numFmtId="0" fontId="16" fillId="0" borderId="91" xfId="0" applyFont="1" applyBorder="1" applyAlignment="1">
      <alignment horizontal="center" vertical="center"/>
    </xf>
    <xf numFmtId="0" fontId="13" fillId="0" borderId="92" xfId="0" applyFont="1" applyBorder="1" applyAlignment="1">
      <alignment horizontal="center" vertical="center"/>
    </xf>
    <xf numFmtId="0" fontId="13" fillId="0" borderId="93" xfId="0" applyFont="1" applyBorder="1" applyAlignment="1">
      <alignment horizontal="center" vertical="center"/>
    </xf>
    <xf numFmtId="0" fontId="13" fillId="33" borderId="36" xfId="0" applyFont="1" applyFill="1" applyBorder="1" applyAlignment="1">
      <alignment horizontal="center" vertical="center"/>
    </xf>
    <xf numFmtId="0" fontId="13" fillId="33" borderId="0" xfId="0" applyFont="1" applyFill="1" applyBorder="1" applyAlignment="1">
      <alignment horizontal="center" vertical="center"/>
    </xf>
    <xf numFmtId="0" fontId="13" fillId="33" borderId="69" xfId="0" applyFont="1" applyFill="1" applyBorder="1" applyAlignment="1">
      <alignment horizontal="center" vertical="center"/>
    </xf>
    <xf numFmtId="0" fontId="13" fillId="0" borderId="17" xfId="0" applyFont="1" applyBorder="1" applyAlignment="1">
      <alignment horizontal="center" vertical="center"/>
    </xf>
    <xf numFmtId="0" fontId="13" fillId="0" borderId="0" xfId="0" applyFont="1" applyBorder="1" applyAlignment="1">
      <alignment horizontal="center" vertical="center"/>
    </xf>
    <xf numFmtId="0" fontId="13" fillId="0" borderId="99" xfId="0" applyFont="1" applyBorder="1" applyAlignment="1" applyProtection="1">
      <alignment horizontal="left" vertical="center"/>
      <protection locked="0"/>
    </xf>
    <xf numFmtId="0" fontId="13" fillId="0" borderId="83" xfId="0" applyFont="1" applyBorder="1" applyAlignment="1" applyProtection="1">
      <alignment horizontal="left" vertical="center"/>
      <protection locked="0"/>
    </xf>
    <xf numFmtId="0" fontId="13" fillId="0" borderId="100" xfId="0" applyFont="1" applyBorder="1" applyAlignment="1" applyProtection="1">
      <alignment horizontal="left" vertical="center"/>
      <protection locked="0"/>
    </xf>
    <xf numFmtId="0" fontId="13" fillId="0" borderId="72" xfId="0" applyFont="1" applyBorder="1" applyAlignment="1">
      <alignment horizontal="center" vertical="center"/>
    </xf>
    <xf numFmtId="0" fontId="13" fillId="0" borderId="15" xfId="0" applyFont="1" applyBorder="1" applyAlignment="1">
      <alignment horizontal="center" vertical="center"/>
    </xf>
    <xf numFmtId="0" fontId="13" fillId="0" borderId="36"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01" xfId="0" applyFont="1" applyBorder="1" applyAlignment="1" applyProtection="1">
      <alignment horizontal="center" vertical="center"/>
      <protection locked="0"/>
    </xf>
    <xf numFmtId="0" fontId="13" fillId="0" borderId="11" xfId="0" applyFont="1" applyBorder="1" applyAlignment="1" applyProtection="1">
      <alignment horizontal="center" vertical="center"/>
      <protection locked="0"/>
    </xf>
    <xf numFmtId="0" fontId="13" fillId="0" borderId="89" xfId="0" applyFont="1" applyBorder="1" applyAlignment="1">
      <alignment horizontal="center" vertical="center"/>
    </xf>
    <xf numFmtId="0" fontId="13" fillId="0" borderId="63" xfId="0" applyFont="1" applyBorder="1" applyAlignment="1">
      <alignment horizontal="center" vertical="center"/>
    </xf>
    <xf numFmtId="0" fontId="13" fillId="0" borderId="90" xfId="0" applyFont="1" applyBorder="1" applyAlignment="1">
      <alignment horizontal="center" vertical="center"/>
    </xf>
    <xf numFmtId="49" fontId="13" fillId="0" borderId="88" xfId="0" applyNumberFormat="1" applyFont="1" applyBorder="1" applyAlignment="1" applyProtection="1">
      <alignment horizontal="left" vertical="center"/>
      <protection locked="0"/>
    </xf>
    <xf numFmtId="49" fontId="13" fillId="0" borderId="63" xfId="0" applyNumberFormat="1" applyFont="1" applyBorder="1" applyAlignment="1" applyProtection="1">
      <alignment horizontal="left" vertical="center"/>
      <protection locked="0"/>
    </xf>
    <xf numFmtId="49" fontId="13" fillId="0" borderId="71" xfId="0" applyNumberFormat="1" applyFont="1" applyBorder="1" applyAlignment="1" applyProtection="1">
      <alignment horizontal="left" vertical="center"/>
      <protection locked="0"/>
    </xf>
    <xf numFmtId="0" fontId="13" fillId="0" borderId="84" xfId="0" applyFont="1" applyBorder="1" applyAlignment="1">
      <alignment horizontal="center" vertical="center" wrapText="1"/>
    </xf>
    <xf numFmtId="0" fontId="13" fillId="0" borderId="64" xfId="0" applyFont="1" applyBorder="1" applyAlignment="1">
      <alignment horizontal="center" vertical="center" wrapText="1"/>
    </xf>
    <xf numFmtId="0" fontId="13" fillId="0" borderId="62" xfId="0" applyFont="1" applyBorder="1" applyAlignment="1">
      <alignment horizontal="center" vertical="center" wrapText="1"/>
    </xf>
    <xf numFmtId="0" fontId="13" fillId="0" borderId="16"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89" xfId="0" applyFont="1" applyBorder="1" applyAlignment="1" applyProtection="1">
      <alignment horizontal="center" vertical="center"/>
      <protection locked="0"/>
    </xf>
    <xf numFmtId="0" fontId="13" fillId="0" borderId="63" xfId="0" applyFont="1" applyBorder="1" applyAlignment="1" applyProtection="1">
      <alignment horizontal="center" vertical="center"/>
      <protection locked="0"/>
    </xf>
    <xf numFmtId="0" fontId="13" fillId="0" borderId="102" xfId="0" applyFont="1" applyBorder="1" applyAlignment="1" applyProtection="1">
      <alignment horizontal="center" vertical="center"/>
      <protection locked="0"/>
    </xf>
    <xf numFmtId="0" fontId="13" fillId="0" borderId="25" xfId="0" applyFont="1" applyBorder="1" applyAlignment="1" applyProtection="1">
      <alignment horizontal="center" vertical="center"/>
      <protection locked="0"/>
    </xf>
    <xf numFmtId="0" fontId="17" fillId="0" borderId="103" xfId="0" applyFont="1" applyFill="1" applyBorder="1" applyAlignment="1" applyProtection="1">
      <alignment horizontal="center" vertical="center"/>
      <protection locked="0"/>
    </xf>
    <xf numFmtId="0" fontId="17" fillId="0" borderId="14" xfId="0" applyFont="1" applyFill="1" applyBorder="1" applyAlignment="1" applyProtection="1">
      <alignment horizontal="center" vertical="center"/>
      <protection locked="0"/>
    </xf>
    <xf numFmtId="0" fontId="17" fillId="0" borderId="104" xfId="0" applyFont="1" applyFill="1" applyBorder="1" applyAlignment="1" applyProtection="1">
      <alignment horizontal="center" vertical="center"/>
      <protection locked="0"/>
    </xf>
    <xf numFmtId="0" fontId="17" fillId="0" borderId="15" xfId="0" applyFont="1" applyFill="1" applyBorder="1" applyAlignment="1" applyProtection="1">
      <alignment horizontal="center" vertical="center"/>
      <protection locked="0"/>
    </xf>
    <xf numFmtId="0" fontId="13" fillId="0" borderId="32" xfId="0" applyFont="1" applyBorder="1" applyAlignment="1" applyProtection="1">
      <alignment horizontal="center" vertical="center"/>
      <protection locked="0"/>
    </xf>
    <xf numFmtId="0" fontId="13" fillId="0" borderId="83" xfId="0" applyFont="1" applyBorder="1" applyAlignment="1" applyProtection="1">
      <alignment horizontal="center" vertical="center"/>
      <protection locked="0"/>
    </xf>
    <xf numFmtId="49" fontId="121" fillId="0" borderId="0" xfId="43" applyFont="1" applyFill="1" applyAlignment="1" applyProtection="1">
      <alignment horizontal="center" vertical="center"/>
      <protection/>
    </xf>
    <xf numFmtId="49" fontId="13" fillId="0" borderId="90" xfId="0" applyNumberFormat="1" applyFont="1" applyBorder="1" applyAlignment="1" applyProtection="1">
      <alignment horizontal="center" vertical="center"/>
      <protection locked="0"/>
    </xf>
    <xf numFmtId="49" fontId="13" fillId="0" borderId="11" xfId="0" applyNumberFormat="1" applyFont="1" applyBorder="1" applyAlignment="1" applyProtection="1">
      <alignment horizontal="center" vertical="center"/>
      <protection locked="0"/>
    </xf>
    <xf numFmtId="55" fontId="12" fillId="0" borderId="13" xfId="0" applyNumberFormat="1" applyFont="1" applyBorder="1" applyAlignment="1">
      <alignment horizontal="center" vertical="center"/>
    </xf>
    <xf numFmtId="0" fontId="12" fillId="0" borderId="12" xfId="0" applyFont="1" applyBorder="1" applyAlignment="1">
      <alignment horizontal="center" vertical="center"/>
    </xf>
    <xf numFmtId="0" fontId="12" fillId="0" borderId="68" xfId="0" applyFont="1" applyBorder="1" applyAlignment="1">
      <alignment horizontal="center" vertical="center"/>
    </xf>
    <xf numFmtId="0" fontId="12" fillId="33" borderId="42" xfId="0" applyFont="1" applyFill="1" applyBorder="1" applyAlignment="1">
      <alignment horizontal="center" vertical="center"/>
    </xf>
    <xf numFmtId="0" fontId="12" fillId="33" borderId="14" xfId="0" applyFont="1" applyFill="1" applyBorder="1" applyAlignment="1">
      <alignment horizontal="center" vertical="center"/>
    </xf>
    <xf numFmtId="0" fontId="12" fillId="33" borderId="43" xfId="0" applyFont="1" applyFill="1" applyBorder="1" applyAlignment="1">
      <alignment horizontal="center" vertical="center"/>
    </xf>
    <xf numFmtId="0" fontId="12" fillId="33" borderId="36" xfId="0" applyFont="1" applyFill="1" applyBorder="1" applyAlignment="1">
      <alignment horizontal="center" vertical="center"/>
    </xf>
    <xf numFmtId="0" fontId="12" fillId="33" borderId="0" xfId="0" applyFont="1" applyFill="1" applyBorder="1" applyAlignment="1">
      <alignment horizontal="center" vertical="center"/>
    </xf>
    <xf numFmtId="0" fontId="12" fillId="33" borderId="69" xfId="0" applyFont="1" applyFill="1" applyBorder="1" applyAlignment="1">
      <alignment horizontal="center" vertical="center"/>
    </xf>
    <xf numFmtId="0" fontId="12" fillId="33" borderId="22" xfId="0" applyFont="1" applyFill="1" applyBorder="1" applyAlignment="1">
      <alignment horizontal="center" vertical="center"/>
    </xf>
    <xf numFmtId="0" fontId="12" fillId="33" borderId="15" xfId="0" applyFont="1" applyFill="1" applyBorder="1" applyAlignment="1">
      <alignment horizontal="center" vertical="center"/>
    </xf>
    <xf numFmtId="0" fontId="12" fillId="33" borderId="76" xfId="0" applyFont="1" applyFill="1" applyBorder="1" applyAlignment="1">
      <alignment horizontal="center" vertical="center"/>
    </xf>
    <xf numFmtId="49" fontId="121" fillId="39" borderId="0" xfId="43" applyFont="1" applyFill="1" applyAlignment="1" applyProtection="1">
      <alignment horizontal="center" vertical="center"/>
      <protection/>
    </xf>
    <xf numFmtId="185" fontId="122" fillId="0" borderId="54" xfId="43" applyNumberFormat="1" applyFont="1" applyFill="1" applyBorder="1" applyAlignment="1" applyProtection="1">
      <alignment horizontal="center" vertical="center"/>
      <protection locked="0"/>
    </xf>
    <xf numFmtId="185" fontId="122" fillId="0" borderId="105" xfId="43" applyNumberFormat="1" applyFont="1" applyFill="1" applyBorder="1" applyAlignment="1" applyProtection="1">
      <alignment horizontal="center" vertical="center"/>
      <protection locked="0"/>
    </xf>
    <xf numFmtId="49" fontId="123" fillId="33" borderId="106" xfId="43" applyFont="1" applyFill="1" applyBorder="1" applyAlignment="1" applyProtection="1">
      <alignment horizontal="center" vertical="center"/>
      <protection/>
    </xf>
    <xf numFmtId="49" fontId="123" fillId="33" borderId="54" xfId="43" applyFont="1" applyFill="1" applyBorder="1" applyAlignment="1" applyProtection="1">
      <alignment horizontal="center" vertical="center"/>
      <protection/>
    </xf>
    <xf numFmtId="0" fontId="13" fillId="33" borderId="95" xfId="0" applyFont="1" applyFill="1" applyBorder="1" applyAlignment="1">
      <alignment horizontal="center" vertical="center"/>
    </xf>
    <xf numFmtId="49" fontId="28" fillId="0" borderId="65" xfId="43" applyFont="1" applyFill="1" applyBorder="1" applyAlignment="1" applyProtection="1">
      <alignment horizontal="center" vertical="center"/>
      <protection/>
    </xf>
    <xf numFmtId="49" fontId="28" fillId="0" borderId="25" xfId="43" applyFont="1" applyFill="1" applyBorder="1" applyAlignment="1" applyProtection="1">
      <alignment horizontal="center" vertical="center"/>
      <protection/>
    </xf>
    <xf numFmtId="49" fontId="28" fillId="0" borderId="30" xfId="43" applyFont="1" applyFill="1" applyBorder="1" applyAlignment="1" applyProtection="1">
      <alignment horizontal="center" vertical="center"/>
      <protection/>
    </xf>
    <xf numFmtId="0" fontId="13" fillId="0" borderId="102" xfId="0" applyFont="1" applyFill="1" applyBorder="1" applyAlignment="1" applyProtection="1">
      <alignment horizontal="center" vertical="center"/>
      <protection locked="0"/>
    </xf>
    <xf numFmtId="0" fontId="13" fillId="0" borderId="30" xfId="0" applyFont="1" applyFill="1" applyBorder="1" applyAlignment="1" applyProtection="1">
      <alignment horizontal="center" vertical="center"/>
      <protection locked="0"/>
    </xf>
    <xf numFmtId="185" fontId="122" fillId="0" borderId="45" xfId="43" applyNumberFormat="1" applyFont="1" applyFill="1" applyBorder="1" applyAlignment="1" applyProtection="1">
      <alignment horizontal="center" vertical="center"/>
      <protection/>
    </xf>
    <xf numFmtId="49" fontId="116" fillId="0" borderId="28" xfId="0" applyNumberFormat="1" applyFont="1" applyBorder="1" applyAlignment="1" applyProtection="1">
      <alignment horizontal="center" vertical="center"/>
      <protection locked="0"/>
    </xf>
    <xf numFmtId="49" fontId="116" fillId="0" borderId="25" xfId="0" applyNumberFormat="1" applyFont="1" applyBorder="1" applyAlignment="1" applyProtection="1">
      <alignment horizontal="center" vertical="center"/>
      <protection locked="0"/>
    </xf>
    <xf numFmtId="0" fontId="124" fillId="0" borderId="55" xfId="0" applyFont="1" applyBorder="1" applyAlignment="1">
      <alignment horizontal="center" vertical="center"/>
    </xf>
    <xf numFmtId="0" fontId="124" fillId="0" borderId="82" xfId="0" applyFont="1" applyBorder="1" applyAlignment="1">
      <alignment horizontal="center" vertical="center"/>
    </xf>
    <xf numFmtId="0" fontId="104" fillId="0" borderId="64" xfId="0" applyFont="1" applyBorder="1" applyAlignment="1">
      <alignment horizontal="center" vertical="center"/>
    </xf>
    <xf numFmtId="0" fontId="104" fillId="0" borderId="62" xfId="0" applyFont="1" applyBorder="1" applyAlignment="1">
      <alignment horizontal="center" vertical="center"/>
    </xf>
    <xf numFmtId="49" fontId="104" fillId="0" borderId="13" xfId="0" applyNumberFormat="1" applyFont="1" applyBorder="1" applyAlignment="1">
      <alignment horizontal="center" vertical="center"/>
    </xf>
    <xf numFmtId="49" fontId="104" fillId="0" borderId="12" xfId="0" applyNumberFormat="1" applyFont="1" applyBorder="1" applyAlignment="1">
      <alignment horizontal="center" vertical="center"/>
    </xf>
    <xf numFmtId="49" fontId="104" fillId="0" borderId="74" xfId="0" applyNumberFormat="1" applyFont="1" applyBorder="1" applyAlignment="1">
      <alignment horizontal="center" vertical="center"/>
    </xf>
    <xf numFmtId="49" fontId="123" fillId="33" borderId="45" xfId="43" applyFont="1" applyFill="1" applyBorder="1" applyAlignment="1" applyProtection="1">
      <alignment horizontal="center" vertical="center"/>
      <protection/>
    </xf>
    <xf numFmtId="0" fontId="104" fillId="0" borderId="85" xfId="0" applyFont="1" applyBorder="1" applyAlignment="1">
      <alignment horizontal="center" vertical="center"/>
    </xf>
    <xf numFmtId="0" fontId="104" fillId="0" borderId="86" xfId="0" applyFont="1" applyBorder="1" applyAlignment="1">
      <alignment horizontal="center" vertical="center"/>
    </xf>
    <xf numFmtId="0" fontId="104" fillId="0" borderId="13" xfId="0" applyFont="1" applyBorder="1" applyAlignment="1">
      <alignment horizontal="center" vertical="center"/>
    </xf>
    <xf numFmtId="0" fontId="104" fillId="0" borderId="12" xfId="0" applyFont="1" applyBorder="1" applyAlignment="1">
      <alignment horizontal="center" vertical="center"/>
    </xf>
    <xf numFmtId="0" fontId="104" fillId="0" borderId="68" xfId="0" applyFont="1" applyBorder="1" applyAlignment="1">
      <alignment horizontal="center" vertical="center"/>
    </xf>
    <xf numFmtId="0" fontId="104" fillId="0" borderId="74" xfId="0" applyFont="1" applyBorder="1" applyAlignment="1">
      <alignment horizontal="center" vertical="center"/>
    </xf>
    <xf numFmtId="0" fontId="13" fillId="0" borderId="67" xfId="0" applyFont="1" applyBorder="1" applyAlignment="1">
      <alignment horizontal="center" vertical="center"/>
    </xf>
    <xf numFmtId="0" fontId="13" fillId="0" borderId="70" xfId="0" applyFont="1" applyBorder="1" applyAlignment="1">
      <alignment horizontal="center" vertical="center"/>
    </xf>
    <xf numFmtId="0" fontId="124" fillId="0" borderId="92" xfId="0" applyFont="1" applyBorder="1" applyAlignment="1">
      <alignment horizontal="center" vertical="center"/>
    </xf>
    <xf numFmtId="0" fontId="124" fillId="0" borderId="93" xfId="0" applyFont="1" applyBorder="1" applyAlignment="1">
      <alignment horizontal="center" vertical="center"/>
    </xf>
    <xf numFmtId="0" fontId="16" fillId="0" borderId="55" xfId="0" applyFont="1" applyBorder="1" applyAlignment="1">
      <alignment horizontal="center" vertical="center"/>
    </xf>
    <xf numFmtId="0" fontId="16" fillId="0" borderId="82" xfId="0" applyFont="1" applyBorder="1" applyAlignment="1">
      <alignment horizontal="center" vertical="center"/>
    </xf>
    <xf numFmtId="0" fontId="104" fillId="0" borderId="88" xfId="0" applyFont="1" applyBorder="1" applyAlignment="1">
      <alignment horizontal="left" vertical="center"/>
    </xf>
    <xf numFmtId="0" fontId="104" fillId="0" borderId="63" xfId="0" applyFont="1" applyBorder="1" applyAlignment="1">
      <alignment horizontal="left" vertical="center"/>
    </xf>
    <xf numFmtId="0" fontId="104" fillId="0" borderId="71" xfId="0" applyFont="1" applyBorder="1" applyAlignment="1">
      <alignment horizontal="left" vertical="center"/>
    </xf>
    <xf numFmtId="0" fontId="13" fillId="0" borderId="13" xfId="0" applyFont="1" applyBorder="1" applyAlignment="1">
      <alignment horizontal="center" vertical="center"/>
    </xf>
    <xf numFmtId="0" fontId="13" fillId="0" borderId="74" xfId="0" applyFont="1" applyBorder="1" applyAlignment="1">
      <alignment horizontal="center" vertical="center"/>
    </xf>
    <xf numFmtId="0" fontId="13" fillId="0" borderId="85" xfId="0" applyFont="1" applyBorder="1" applyAlignment="1">
      <alignment horizontal="center" vertical="center"/>
    </xf>
    <xf numFmtId="0" fontId="13" fillId="0" borderId="86" xfId="0" applyFont="1" applyBorder="1" applyAlignment="1">
      <alignment horizontal="center" vertical="center"/>
    </xf>
    <xf numFmtId="0" fontId="13" fillId="0" borderId="88" xfId="0" applyFont="1" applyBorder="1" applyAlignment="1">
      <alignment horizontal="left" vertical="center"/>
    </xf>
    <xf numFmtId="0" fontId="13" fillId="0" borderId="63" xfId="0" applyFont="1" applyBorder="1" applyAlignment="1">
      <alignment horizontal="left" vertical="center"/>
    </xf>
    <xf numFmtId="0" fontId="13" fillId="0" borderId="71" xfId="0" applyFont="1" applyBorder="1" applyAlignment="1">
      <alignment horizontal="left" vertical="center"/>
    </xf>
    <xf numFmtId="0" fontId="13" fillId="0" borderId="64" xfId="0" applyFont="1" applyBorder="1" applyAlignment="1">
      <alignment horizontal="center" vertical="center"/>
    </xf>
    <xf numFmtId="0" fontId="13" fillId="0" borderId="62" xfId="0" applyFont="1" applyBorder="1" applyAlignment="1">
      <alignment horizontal="center" vertical="center"/>
    </xf>
    <xf numFmtId="49" fontId="116" fillId="0" borderId="30" xfId="0" applyNumberFormat="1" applyFont="1" applyBorder="1" applyAlignment="1" applyProtection="1">
      <alignment horizontal="center" vertical="center"/>
      <protection locked="0"/>
    </xf>
    <xf numFmtId="0" fontId="116" fillId="0" borderId="101" xfId="0" applyFont="1" applyBorder="1" applyAlignment="1" applyProtection="1">
      <alignment horizontal="center" vertical="center"/>
      <protection locked="0"/>
    </xf>
    <xf numFmtId="0" fontId="116" fillId="0" borderId="11" xfId="0" applyFont="1" applyBorder="1" applyAlignment="1" applyProtection="1">
      <alignment horizontal="center" vertical="center"/>
      <protection locked="0"/>
    </xf>
    <xf numFmtId="55" fontId="12" fillId="0" borderId="0" xfId="0" applyNumberFormat="1" applyFont="1" applyBorder="1" applyAlignment="1">
      <alignment horizontal="center" vertical="center"/>
    </xf>
    <xf numFmtId="0" fontId="12" fillId="0" borderId="0" xfId="0" applyFont="1" applyBorder="1" applyAlignment="1">
      <alignment horizontal="center" vertical="center"/>
    </xf>
    <xf numFmtId="0" fontId="104" fillId="0" borderId="11" xfId="0" applyFont="1" applyBorder="1" applyAlignment="1">
      <alignment horizontal="left" vertical="center"/>
    </xf>
    <xf numFmtId="0" fontId="104" fillId="0" borderId="26" xfId="0" applyFont="1" applyBorder="1" applyAlignment="1">
      <alignment horizontal="left" vertical="center"/>
    </xf>
    <xf numFmtId="0" fontId="16" fillId="0" borderId="92" xfId="0" applyFont="1" applyBorder="1" applyAlignment="1">
      <alignment horizontal="center" vertical="center"/>
    </xf>
    <xf numFmtId="0" fontId="16" fillId="0" borderId="93" xfId="0" applyFont="1" applyBorder="1" applyAlignment="1">
      <alignment horizontal="center" vertical="center"/>
    </xf>
    <xf numFmtId="0" fontId="116" fillId="0" borderId="32" xfId="0" applyFont="1" applyBorder="1" applyAlignment="1">
      <alignment horizontal="center" vertical="center"/>
    </xf>
    <xf numFmtId="0" fontId="116" fillId="0" borderId="89" xfId="0" applyFont="1" applyBorder="1" applyAlignment="1" applyProtection="1">
      <alignment horizontal="center" vertical="center"/>
      <protection locked="0"/>
    </xf>
    <xf numFmtId="0" fontId="116" fillId="0" borderId="63" xfId="0" applyFont="1" applyBorder="1" applyAlignment="1" applyProtection="1">
      <alignment horizontal="center" vertical="center"/>
      <protection locked="0"/>
    </xf>
    <xf numFmtId="49" fontId="104" fillId="0" borderId="11" xfId="0" applyNumberFormat="1" applyFont="1" applyBorder="1" applyAlignment="1" applyProtection="1">
      <alignment horizontal="center" vertical="center"/>
      <protection locked="0"/>
    </xf>
    <xf numFmtId="49" fontId="104" fillId="0" borderId="11" xfId="0" applyNumberFormat="1" applyFont="1" applyBorder="1" applyAlignment="1" applyProtection="1">
      <alignment horizontal="left" vertical="center"/>
      <protection locked="0"/>
    </xf>
    <xf numFmtId="49" fontId="104" fillId="0" borderId="26" xfId="0" applyNumberFormat="1" applyFont="1" applyBorder="1" applyAlignment="1" applyProtection="1">
      <alignment horizontal="left" vertical="center"/>
      <protection locked="0"/>
    </xf>
    <xf numFmtId="0" fontId="13" fillId="0" borderId="31" xfId="0" applyFont="1" applyBorder="1" applyAlignment="1">
      <alignment horizontal="right" vertical="center"/>
    </xf>
    <xf numFmtId="0" fontId="13" fillId="0" borderId="83" xfId="0" applyFont="1" applyBorder="1" applyAlignment="1">
      <alignment horizontal="right" vertical="center"/>
    </xf>
    <xf numFmtId="0" fontId="12" fillId="0" borderId="107" xfId="0" applyFont="1" applyBorder="1" applyAlignment="1">
      <alignment horizontal="center" vertical="center"/>
    </xf>
    <xf numFmtId="0" fontId="12" fillId="0" borderId="108" xfId="0" applyFont="1" applyBorder="1" applyAlignment="1">
      <alignment horizontal="center" vertical="center"/>
    </xf>
    <xf numFmtId="0" fontId="12" fillId="0" borderId="109" xfId="0" applyFont="1" applyBorder="1" applyAlignment="1">
      <alignment horizontal="center" vertical="center"/>
    </xf>
    <xf numFmtId="0" fontId="12" fillId="0" borderId="18" xfId="0" applyFont="1" applyBorder="1" applyAlignment="1">
      <alignment horizontal="center" vertical="center"/>
    </xf>
    <xf numFmtId="0" fontId="12" fillId="0" borderId="20" xfId="0" applyFont="1" applyBorder="1" applyAlignment="1">
      <alignment horizontal="center" vertical="center"/>
    </xf>
    <xf numFmtId="0" fontId="12" fillId="0" borderId="73" xfId="0" applyFont="1" applyBorder="1" applyAlignment="1">
      <alignment horizontal="center" vertical="center"/>
    </xf>
    <xf numFmtId="0" fontId="12" fillId="0" borderId="108" xfId="0" applyFont="1" applyBorder="1" applyAlignment="1" applyProtection="1">
      <alignment horizontal="center" vertical="center"/>
      <protection locked="0"/>
    </xf>
    <xf numFmtId="0" fontId="13" fillId="0" borderId="110" xfId="0" applyFont="1" applyBorder="1" applyAlignment="1">
      <alignment horizontal="center" vertical="center" wrapText="1"/>
    </xf>
    <xf numFmtId="0" fontId="13" fillId="0" borderId="56" xfId="0" applyFont="1" applyBorder="1" applyAlignment="1">
      <alignment horizontal="center" vertical="center"/>
    </xf>
    <xf numFmtId="0" fontId="13" fillId="0" borderId="111" xfId="0" applyFont="1" applyBorder="1" applyAlignment="1">
      <alignment horizontal="center" vertical="center"/>
    </xf>
    <xf numFmtId="0" fontId="13" fillId="0" borderId="112" xfId="0" applyFont="1" applyBorder="1" applyAlignment="1">
      <alignment horizontal="center" vertical="center"/>
    </xf>
    <xf numFmtId="0" fontId="12" fillId="0" borderId="17"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69" xfId="0" applyFont="1" applyBorder="1" applyAlignment="1" applyProtection="1">
      <alignment horizontal="center" vertical="center"/>
      <protection locked="0"/>
    </xf>
    <xf numFmtId="0" fontId="13" fillId="0" borderId="10" xfId="0" applyFont="1" applyBorder="1" applyAlignment="1" applyProtection="1">
      <alignment horizontal="center" vertical="center"/>
      <protection locked="0"/>
    </xf>
    <xf numFmtId="0" fontId="13" fillId="0" borderId="113" xfId="0" applyFont="1" applyBorder="1" applyAlignment="1" applyProtection="1">
      <alignment horizontal="center" vertical="center"/>
      <protection locked="0"/>
    </xf>
    <xf numFmtId="0" fontId="13" fillId="0" borderId="88" xfId="0" applyFont="1" applyBorder="1" applyAlignment="1" applyProtection="1">
      <alignment horizontal="center" vertical="center"/>
      <protection locked="0"/>
    </xf>
    <xf numFmtId="0" fontId="13" fillId="0" borderId="90" xfId="0" applyFont="1" applyBorder="1" applyAlignment="1" applyProtection="1">
      <alignment horizontal="center" vertical="center"/>
      <protection locked="0"/>
    </xf>
    <xf numFmtId="0" fontId="12" fillId="0" borderId="114" xfId="0" applyFont="1" applyBorder="1" applyAlignment="1" applyProtection="1">
      <alignment horizontal="center" vertical="center"/>
      <protection locked="0"/>
    </xf>
    <xf numFmtId="0" fontId="12" fillId="0" borderId="115" xfId="0" applyFont="1" applyBorder="1" applyAlignment="1" applyProtection="1">
      <alignment horizontal="center" vertical="center"/>
      <protection locked="0"/>
    </xf>
    <xf numFmtId="0" fontId="12" fillId="0" borderId="13" xfId="0" applyFont="1" applyBorder="1" applyAlignment="1">
      <alignment horizontal="center" vertical="center"/>
    </xf>
    <xf numFmtId="0" fontId="12" fillId="0" borderId="13"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2" fillId="0" borderId="68" xfId="0" applyFont="1" applyBorder="1" applyAlignment="1" applyProtection="1">
      <alignment horizontal="center" vertical="center"/>
      <protection locked="0"/>
    </xf>
    <xf numFmtId="0" fontId="12" fillId="0" borderId="116" xfId="0" applyFont="1" applyBorder="1" applyAlignment="1" applyProtection="1">
      <alignment horizontal="center" vertical="center"/>
      <protection locked="0"/>
    </xf>
    <xf numFmtId="0" fontId="12" fillId="0" borderId="117" xfId="0" applyFont="1" applyBorder="1" applyAlignment="1" applyProtection="1">
      <alignment horizontal="center" vertical="center"/>
      <protection locked="0"/>
    </xf>
    <xf numFmtId="49" fontId="121" fillId="39" borderId="0" xfId="43" applyFont="1" applyFill="1" applyBorder="1" applyAlignment="1" applyProtection="1">
      <alignment horizontal="center" vertical="center"/>
      <protection/>
    </xf>
    <xf numFmtId="0" fontId="12" fillId="0" borderId="118" xfId="0" applyFont="1" applyBorder="1" applyAlignment="1" applyProtection="1">
      <alignment horizontal="center" vertical="center"/>
      <protection locked="0"/>
    </xf>
    <xf numFmtId="0" fontId="12" fillId="0" borderId="119" xfId="0" applyFont="1" applyBorder="1" applyAlignment="1" applyProtection="1">
      <alignment horizontal="center" vertical="center"/>
      <protection locked="0"/>
    </xf>
    <xf numFmtId="0" fontId="12" fillId="0" borderId="70" xfId="0" applyFont="1" applyBorder="1" applyAlignment="1">
      <alignment horizontal="center" vertical="center"/>
    </xf>
    <xf numFmtId="0" fontId="12" fillId="0" borderId="45" xfId="0" applyFont="1" applyBorder="1" applyAlignment="1">
      <alignment horizontal="center" vertical="center"/>
    </xf>
    <xf numFmtId="0" fontId="12" fillId="0" borderId="67" xfId="0" applyFont="1" applyBorder="1" applyAlignment="1" applyProtection="1">
      <alignment horizontal="center" vertical="center"/>
      <protection locked="0"/>
    </xf>
    <xf numFmtId="0" fontId="12" fillId="0" borderId="70" xfId="0" applyFont="1" applyBorder="1" applyAlignment="1" applyProtection="1">
      <alignment horizontal="center" vertical="center"/>
      <protection locked="0"/>
    </xf>
    <xf numFmtId="0" fontId="12" fillId="34" borderId="13" xfId="0" applyFont="1" applyFill="1" applyBorder="1" applyAlignment="1">
      <alignment horizontal="center" vertical="center"/>
    </xf>
    <xf numFmtId="0" fontId="12" fillId="34" borderId="68" xfId="0" applyFont="1" applyFill="1" applyBorder="1" applyAlignment="1">
      <alignment horizontal="center" vertical="center"/>
    </xf>
    <xf numFmtId="0" fontId="12" fillId="0" borderId="120" xfId="0" applyFont="1" applyBorder="1" applyAlignment="1">
      <alignment horizontal="center" vertical="center" textRotation="255"/>
    </xf>
    <xf numFmtId="0" fontId="12" fillId="0" borderId="38" xfId="0" applyFont="1" applyBorder="1" applyAlignment="1">
      <alignment horizontal="center" vertical="center" textRotation="255"/>
    </xf>
    <xf numFmtId="0" fontId="12" fillId="0" borderId="121" xfId="0" applyFont="1" applyBorder="1" applyAlignment="1" applyProtection="1">
      <alignment horizontal="center" vertical="center"/>
      <protection locked="0"/>
    </xf>
    <xf numFmtId="0" fontId="12" fillId="0" borderId="42" xfId="0" applyFont="1" applyBorder="1" applyAlignment="1">
      <alignment horizontal="center" vertical="center"/>
    </xf>
    <xf numFmtId="0" fontId="10" fillId="0" borderId="36" xfId="0" applyFont="1" applyBorder="1" applyAlignment="1">
      <alignment vertical="center"/>
    </xf>
    <xf numFmtId="0" fontId="10" fillId="0" borderId="122" xfId="0" applyFont="1" applyBorder="1" applyAlignment="1">
      <alignment vertical="center"/>
    </xf>
    <xf numFmtId="0" fontId="12" fillId="0" borderId="43" xfId="0" applyFont="1" applyBorder="1" applyAlignment="1">
      <alignment horizontal="center" vertical="center"/>
    </xf>
    <xf numFmtId="0" fontId="12" fillId="0" borderId="69" xfId="0" applyFont="1" applyBorder="1" applyAlignment="1">
      <alignment horizontal="center" vertical="center"/>
    </xf>
    <xf numFmtId="0" fontId="12" fillId="0" borderId="123" xfId="0" applyFont="1" applyBorder="1" applyAlignment="1" applyProtection="1">
      <alignment horizontal="center" vertical="center"/>
      <protection locked="0"/>
    </xf>
    <xf numFmtId="0" fontId="12" fillId="0" borderId="124" xfId="0" applyFont="1" applyBorder="1" applyAlignment="1" applyProtection="1">
      <alignment horizontal="center" vertical="center"/>
      <protection locked="0"/>
    </xf>
    <xf numFmtId="0" fontId="12" fillId="0" borderId="125" xfId="0" applyFont="1" applyBorder="1" applyAlignment="1" applyProtection="1">
      <alignment horizontal="center" vertical="center"/>
      <protection locked="0"/>
    </xf>
    <xf numFmtId="0" fontId="12" fillId="0" borderId="121" xfId="0" applyFont="1" applyBorder="1" applyAlignment="1">
      <alignment horizontal="center" vertical="center"/>
    </xf>
    <xf numFmtId="0" fontId="12" fillId="0" borderId="72" xfId="0" applyFont="1" applyBorder="1" applyAlignment="1" applyProtection="1">
      <alignment horizontal="center" vertical="center"/>
      <protection locked="0"/>
    </xf>
    <xf numFmtId="0" fontId="12" fillId="0" borderId="15" xfId="0" applyFont="1" applyBorder="1" applyAlignment="1" applyProtection="1">
      <alignment horizontal="center" vertical="center"/>
      <protection locked="0"/>
    </xf>
    <xf numFmtId="0" fontId="12" fillId="0" borderId="76" xfId="0" applyFont="1" applyBorder="1" applyAlignment="1" applyProtection="1">
      <alignment horizontal="center" vertical="center"/>
      <protection locked="0"/>
    </xf>
    <xf numFmtId="0" fontId="15" fillId="0" borderId="126" xfId="0" applyFont="1" applyBorder="1" applyAlignment="1" applyProtection="1">
      <alignment horizontal="center" vertical="center"/>
      <protection locked="0"/>
    </xf>
    <xf numFmtId="0" fontId="15" fillId="0" borderId="55" xfId="0" applyFont="1" applyBorder="1" applyAlignment="1" applyProtection="1">
      <alignment horizontal="center" vertical="center"/>
      <protection locked="0"/>
    </xf>
    <xf numFmtId="0" fontId="15" fillId="0" borderId="80" xfId="0" applyFont="1" applyBorder="1" applyAlignment="1" applyProtection="1">
      <alignment horizontal="center" vertical="center"/>
      <protection locked="0"/>
    </xf>
    <xf numFmtId="0" fontId="15" fillId="0" borderId="75" xfId="0" applyFont="1" applyBorder="1" applyAlignment="1" applyProtection="1">
      <alignment horizontal="center" vertical="center"/>
      <protection locked="0"/>
    </xf>
    <xf numFmtId="0" fontId="15" fillId="0" borderId="64" xfId="0" applyFont="1" applyBorder="1" applyAlignment="1" applyProtection="1">
      <alignment horizontal="center" vertical="center"/>
      <protection locked="0"/>
    </xf>
    <xf numFmtId="0" fontId="15" fillId="0" borderId="62" xfId="0" applyFont="1" applyBorder="1" applyAlignment="1" applyProtection="1">
      <alignment horizontal="center" vertical="center"/>
      <protection locked="0"/>
    </xf>
    <xf numFmtId="0" fontId="12" fillId="0" borderId="127" xfId="0" applyFont="1" applyBorder="1" applyAlignment="1" applyProtection="1">
      <alignment horizontal="center" vertical="center"/>
      <protection locked="0"/>
    </xf>
    <xf numFmtId="0" fontId="12" fillId="0" borderId="128" xfId="0" applyFont="1" applyBorder="1" applyAlignment="1" applyProtection="1">
      <alignment horizontal="center" vertical="center"/>
      <protection locked="0"/>
    </xf>
    <xf numFmtId="0" fontId="12" fillId="0" borderId="67" xfId="0" applyFont="1" applyBorder="1" applyAlignment="1">
      <alignment horizontal="center" vertical="center"/>
    </xf>
    <xf numFmtId="0" fontId="12" fillId="0" borderId="20" xfId="0" applyFont="1" applyBorder="1" applyAlignment="1" applyProtection="1">
      <alignment horizontal="center" vertical="center"/>
      <protection locked="0"/>
    </xf>
    <xf numFmtId="49" fontId="2" fillId="33" borderId="0" xfId="43" applyFill="1" applyBorder="1" applyAlignment="1" applyProtection="1">
      <alignment horizontal="center" vertical="center"/>
      <protection/>
    </xf>
    <xf numFmtId="0" fontId="12" fillId="0" borderId="16" xfId="0" applyFont="1" applyBorder="1" applyAlignment="1">
      <alignment horizontal="center" vertical="center" wrapText="1"/>
    </xf>
    <xf numFmtId="0" fontId="12" fillId="0" borderId="14" xfId="0" applyFont="1" applyBorder="1" applyAlignment="1">
      <alignment horizontal="center" vertical="center"/>
    </xf>
    <xf numFmtId="0" fontId="12" fillId="0" borderId="17" xfId="0" applyFont="1" applyBorder="1" applyAlignment="1">
      <alignment horizontal="center" vertical="center"/>
    </xf>
    <xf numFmtId="0" fontId="12" fillId="0" borderId="129" xfId="0" applyFont="1" applyBorder="1" applyAlignment="1">
      <alignment horizontal="center" vertical="center"/>
    </xf>
    <xf numFmtId="0" fontId="12" fillId="0" borderId="130"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13" xfId="0" applyFont="1" applyBorder="1" applyAlignment="1">
      <alignment horizontal="center" vertical="center"/>
    </xf>
    <xf numFmtId="49" fontId="12" fillId="34" borderId="13" xfId="0" applyNumberFormat="1" applyFont="1" applyFill="1" applyBorder="1" applyAlignment="1">
      <alignment horizontal="center" vertical="center"/>
    </xf>
    <xf numFmtId="49" fontId="12" fillId="34" borderId="12" xfId="0" applyNumberFormat="1" applyFont="1" applyFill="1" applyBorder="1" applyAlignment="1">
      <alignment horizontal="center" vertical="center"/>
    </xf>
    <xf numFmtId="49" fontId="12" fillId="34" borderId="68" xfId="0" applyNumberFormat="1" applyFont="1" applyFill="1" applyBorder="1" applyAlignment="1">
      <alignment horizontal="center" vertical="center"/>
    </xf>
    <xf numFmtId="0" fontId="12" fillId="0" borderId="131" xfId="0" applyFont="1" applyBorder="1" applyAlignment="1" applyProtection="1">
      <alignment horizontal="center" vertical="center"/>
      <protection locked="0"/>
    </xf>
    <xf numFmtId="0" fontId="12" fillId="0" borderId="132" xfId="0" applyFont="1" applyBorder="1" applyAlignment="1" applyProtection="1">
      <alignment horizontal="center" vertical="center"/>
      <protection locked="0"/>
    </xf>
    <xf numFmtId="0" fontId="12" fillId="0" borderId="133" xfId="0" applyFont="1" applyBorder="1" applyAlignment="1" applyProtection="1">
      <alignment horizontal="center" vertical="center"/>
      <protection locked="0"/>
    </xf>
    <xf numFmtId="0" fontId="12" fillId="0" borderId="75" xfId="0" applyFont="1" applyBorder="1" applyAlignment="1" applyProtection="1">
      <alignment horizontal="center" vertical="center"/>
      <protection locked="0"/>
    </xf>
    <xf numFmtId="0" fontId="12" fillId="0" borderId="64" xfId="0" applyFont="1" applyBorder="1" applyAlignment="1" applyProtection="1">
      <alignment horizontal="center" vertical="center"/>
      <protection locked="0"/>
    </xf>
    <xf numFmtId="0" fontId="12" fillId="0" borderId="62"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113" xfId="0" applyFont="1" applyBorder="1" applyAlignment="1" applyProtection="1">
      <alignment horizontal="center" vertical="center"/>
      <protection locked="0"/>
    </xf>
    <xf numFmtId="0" fontId="12" fillId="0" borderId="127" xfId="0" applyFont="1" applyBorder="1" applyAlignment="1">
      <alignment horizontal="center" vertical="center"/>
    </xf>
    <xf numFmtId="0" fontId="12" fillId="0" borderId="128" xfId="0" applyFont="1" applyBorder="1" applyAlignment="1">
      <alignment horizontal="center" vertical="center"/>
    </xf>
    <xf numFmtId="0" fontId="12" fillId="0" borderId="37" xfId="0" applyFont="1" applyBorder="1" applyAlignment="1">
      <alignment horizontal="center" vertical="center"/>
    </xf>
    <xf numFmtId="0" fontId="12" fillId="0" borderId="134" xfId="0" applyFont="1" applyBorder="1" applyAlignment="1">
      <alignment horizontal="center" vertical="center"/>
    </xf>
    <xf numFmtId="0" fontId="12" fillId="0" borderId="11" xfId="0" applyFont="1" applyBorder="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15" fillId="0" borderId="12" xfId="0" applyFont="1" applyBorder="1" applyAlignment="1" applyProtection="1">
      <alignment horizontal="center" vertical="center"/>
      <protection locked="0"/>
    </xf>
    <xf numFmtId="0" fontId="15" fillId="0" borderId="68" xfId="0" applyFont="1" applyBorder="1" applyAlignment="1" applyProtection="1">
      <alignment horizontal="center" vertical="center"/>
      <protection locked="0"/>
    </xf>
    <xf numFmtId="0" fontId="15" fillId="0" borderId="17"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69" xfId="0" applyFont="1" applyBorder="1" applyAlignment="1" applyProtection="1">
      <alignment horizontal="center" vertical="center"/>
      <protection locked="0"/>
    </xf>
    <xf numFmtId="0" fontId="12" fillId="0" borderId="0" xfId="0" applyFont="1" applyFill="1" applyBorder="1" applyAlignment="1">
      <alignment horizontal="center" vertical="center"/>
    </xf>
    <xf numFmtId="0" fontId="15" fillId="0" borderId="72" xfId="0" applyFont="1" applyBorder="1" applyAlignment="1" applyProtection="1">
      <alignment horizontal="center" vertical="center"/>
      <protection locked="0"/>
    </xf>
    <xf numFmtId="0" fontId="15" fillId="0" borderId="15" xfId="0" applyFont="1" applyBorder="1" applyAlignment="1" applyProtection="1">
      <alignment horizontal="center" vertical="center"/>
      <protection locked="0"/>
    </xf>
    <xf numFmtId="0" fontId="15" fillId="0" borderId="76" xfId="0" applyFont="1" applyBorder="1" applyAlignment="1" applyProtection="1">
      <alignment horizontal="center" vertical="center"/>
      <protection locked="0"/>
    </xf>
    <xf numFmtId="0" fontId="20" fillId="0" borderId="0" xfId="64" applyFont="1" applyFill="1" applyBorder="1" applyAlignment="1">
      <alignment horizontal="left" vertical="center" wrapText="1"/>
      <protection/>
    </xf>
    <xf numFmtId="14" fontId="10" fillId="0" borderId="25" xfId="64" applyNumberFormat="1" applyFont="1" applyBorder="1" applyAlignment="1" applyProtection="1">
      <alignment horizontal="center" vertical="center" wrapText="1"/>
      <protection locked="0"/>
    </xf>
    <xf numFmtId="14" fontId="10" fillId="0" borderId="30" xfId="64" applyNumberFormat="1" applyFont="1" applyBorder="1" applyAlignment="1" applyProtection="1">
      <alignment horizontal="center" vertical="center" wrapText="1"/>
      <protection locked="0"/>
    </xf>
    <xf numFmtId="0" fontId="20" fillId="0" borderId="65" xfId="64" applyFont="1" applyBorder="1" applyAlignment="1" applyProtection="1">
      <alignment horizontal="center" vertical="center" wrapText="1"/>
      <protection locked="0"/>
    </xf>
    <xf numFmtId="0" fontId="20" fillId="0" borderId="25" xfId="64" applyFont="1" applyBorder="1" applyAlignment="1" applyProtection="1">
      <alignment horizontal="center" vertical="center" wrapText="1"/>
      <protection locked="0"/>
    </xf>
    <xf numFmtId="0" fontId="20" fillId="0" borderId="30" xfId="64" applyFont="1" applyBorder="1" applyAlignment="1" applyProtection="1">
      <alignment horizontal="center" vertical="center" wrapText="1"/>
      <protection locked="0"/>
    </xf>
    <xf numFmtId="0" fontId="10" fillId="0" borderId="14" xfId="64" applyFont="1" applyBorder="1" applyAlignment="1">
      <alignment horizontal="left" vertical="center" wrapText="1"/>
      <protection/>
    </xf>
    <xf numFmtId="49" fontId="2" fillId="33" borderId="0" xfId="43" applyFill="1" applyBorder="1" applyAlignment="1" applyProtection="1">
      <alignment horizontal="center"/>
      <protection/>
    </xf>
    <xf numFmtId="49" fontId="125" fillId="39" borderId="0" xfId="43" applyFont="1" applyFill="1" applyBorder="1" applyAlignment="1" applyProtection="1">
      <alignment horizontal="center"/>
      <protection/>
    </xf>
    <xf numFmtId="0" fontId="7" fillId="0" borderId="112" xfId="64" applyFont="1" applyBorder="1" applyAlignment="1" applyProtection="1">
      <alignment horizontal="center" vertical="center" wrapText="1"/>
      <protection locked="0"/>
    </xf>
    <xf numFmtId="0" fontId="7" fillId="0" borderId="58" xfId="64" applyFont="1" applyBorder="1" applyAlignment="1" applyProtection="1">
      <alignment horizontal="center" vertical="center" wrapText="1"/>
      <protection locked="0"/>
    </xf>
    <xf numFmtId="0" fontId="20" fillId="0" borderId="111" xfId="64" applyFont="1" applyBorder="1" applyAlignment="1" applyProtection="1">
      <alignment horizontal="center" vertical="center" wrapText="1"/>
      <protection locked="0"/>
    </xf>
    <xf numFmtId="0" fontId="20" fillId="0" borderId="112" xfId="64" applyFont="1" applyBorder="1" applyAlignment="1" applyProtection="1">
      <alignment horizontal="center" vertical="center" wrapText="1"/>
      <protection locked="0"/>
    </xf>
    <xf numFmtId="0" fontId="13" fillId="34" borderId="28" xfId="64" applyFont="1" applyFill="1" applyBorder="1" applyAlignment="1" applyProtection="1">
      <alignment horizontal="center" vertical="center" wrapText="1"/>
      <protection locked="0"/>
    </xf>
    <xf numFmtId="0" fontId="13" fillId="34" borderId="25" xfId="64" applyFont="1" applyFill="1" applyBorder="1" applyAlignment="1" applyProtection="1">
      <alignment horizontal="center" vertical="center" wrapText="1"/>
      <protection locked="0"/>
    </xf>
    <xf numFmtId="0" fontId="13" fillId="34" borderId="27" xfId="64" applyFont="1" applyFill="1" applyBorder="1" applyAlignment="1" applyProtection="1">
      <alignment horizontal="center" vertical="center" wrapText="1"/>
      <protection locked="0"/>
    </xf>
    <xf numFmtId="0" fontId="13" fillId="34" borderId="28" xfId="64" applyFont="1" applyFill="1" applyBorder="1" applyAlignment="1" applyProtection="1">
      <alignment horizontal="center" vertical="center" wrapText="1"/>
      <protection/>
    </xf>
    <xf numFmtId="0" fontId="13" fillId="34" borderId="25" xfId="64" applyFont="1" applyFill="1" applyBorder="1" applyAlignment="1" applyProtection="1">
      <alignment horizontal="center" vertical="center" wrapText="1"/>
      <protection/>
    </xf>
    <xf numFmtId="0" fontId="13" fillId="34" borderId="30" xfId="64" applyFont="1" applyFill="1" applyBorder="1" applyAlignment="1" applyProtection="1">
      <alignment horizontal="center" vertical="center" wrapText="1"/>
      <protection/>
    </xf>
    <xf numFmtId="0" fontId="20" fillId="0" borderId="15" xfId="64" applyFont="1" applyFill="1" applyBorder="1" applyAlignment="1">
      <alignment horizontal="left" vertical="center" wrapText="1"/>
      <protection/>
    </xf>
    <xf numFmtId="49" fontId="20" fillId="34" borderId="64" xfId="64" applyNumberFormat="1" applyFont="1" applyFill="1" applyBorder="1" applyAlignment="1">
      <alignment horizontal="center" vertical="center" wrapText="1"/>
      <protection/>
    </xf>
    <xf numFmtId="49" fontId="20" fillId="34" borderId="62" xfId="64" applyNumberFormat="1" applyFont="1" applyFill="1" applyBorder="1" applyAlignment="1">
      <alignment horizontal="center" vertical="center" wrapText="1"/>
      <protection/>
    </xf>
    <xf numFmtId="49" fontId="20" fillId="34" borderId="13" xfId="64" applyNumberFormat="1" applyFont="1" applyFill="1" applyBorder="1" applyAlignment="1" applyProtection="1">
      <alignment horizontal="center" vertical="center" wrapText="1"/>
      <protection locked="0"/>
    </xf>
    <xf numFmtId="49" fontId="20" fillId="34" borderId="12" xfId="64" applyNumberFormat="1" applyFont="1" applyFill="1" applyBorder="1" applyAlignment="1" applyProtection="1">
      <alignment horizontal="center" vertical="center" wrapText="1"/>
      <protection locked="0"/>
    </xf>
    <xf numFmtId="49" fontId="20" fillId="34" borderId="68" xfId="64" applyNumberFormat="1" applyFont="1" applyFill="1" applyBorder="1" applyAlignment="1" applyProtection="1">
      <alignment horizontal="center" vertical="center" wrapText="1"/>
      <protection locked="0"/>
    </xf>
    <xf numFmtId="0" fontId="13" fillId="33" borderId="65" xfId="64" applyFont="1" applyFill="1" applyBorder="1" applyAlignment="1">
      <alignment horizontal="center" vertical="center" wrapText="1"/>
      <protection/>
    </xf>
    <xf numFmtId="0" fontId="13" fillId="33" borderId="25" xfId="64" applyFont="1" applyFill="1" applyBorder="1" applyAlignment="1">
      <alignment horizontal="center" vertical="center" wrapText="1"/>
      <protection/>
    </xf>
    <xf numFmtId="0" fontId="13" fillId="33" borderId="27" xfId="64" applyFont="1" applyFill="1" applyBorder="1" applyAlignment="1">
      <alignment horizontal="center" vertical="center" wrapText="1"/>
      <protection/>
    </xf>
    <xf numFmtId="0" fontId="12" fillId="0" borderId="13" xfId="64" applyFont="1" applyBorder="1" applyAlignment="1">
      <alignment horizontal="left" vertical="center" wrapText="1"/>
      <protection/>
    </xf>
    <xf numFmtId="0" fontId="12" fillId="0" borderId="12" xfId="64" applyFont="1" applyBorder="1" applyAlignment="1">
      <alignment horizontal="left" vertical="center" wrapText="1"/>
      <protection/>
    </xf>
    <xf numFmtId="0" fontId="12" fillId="0" borderId="68" xfId="64" applyFont="1" applyBorder="1" applyAlignment="1">
      <alignment horizontal="left" vertical="center" wrapText="1"/>
      <protection/>
    </xf>
    <xf numFmtId="0" fontId="20" fillId="0" borderId="0" xfId="64" applyFont="1" applyFill="1" applyAlignment="1">
      <alignment horizontal="left" vertical="center" wrapText="1"/>
      <protection/>
    </xf>
    <xf numFmtId="0" fontId="20" fillId="33" borderId="54" xfId="64" applyFont="1" applyFill="1" applyBorder="1" applyAlignment="1">
      <alignment horizontal="center" vertical="center" wrapText="1"/>
      <protection/>
    </xf>
    <xf numFmtId="0" fontId="20" fillId="33" borderId="105" xfId="64" applyFont="1" applyFill="1" applyBorder="1" applyAlignment="1">
      <alignment horizontal="center" vertical="center" wrapText="1"/>
      <protection/>
    </xf>
    <xf numFmtId="0" fontId="22" fillId="0" borderId="0" xfId="64" applyFont="1" applyAlignment="1">
      <alignment horizontal="center" vertical="center" wrapText="1"/>
      <protection/>
    </xf>
    <xf numFmtId="49" fontId="20" fillId="34" borderId="75" xfId="64" applyNumberFormat="1" applyFont="1" applyFill="1" applyBorder="1" applyAlignment="1" applyProtection="1">
      <alignment horizontal="center" vertical="center" wrapText="1"/>
      <protection locked="0"/>
    </xf>
    <xf numFmtId="49" fontId="20" fillId="34" borderId="64" xfId="64" applyNumberFormat="1" applyFont="1" applyFill="1" applyBorder="1" applyAlignment="1" applyProtection="1">
      <alignment horizontal="center" vertical="center" wrapText="1"/>
      <protection locked="0"/>
    </xf>
    <xf numFmtId="49" fontId="20" fillId="34" borderId="62" xfId="64" applyNumberFormat="1" applyFont="1" applyFill="1" applyBorder="1" applyAlignment="1" applyProtection="1">
      <alignment horizontal="center" vertical="center" wrapText="1"/>
      <protection locked="0"/>
    </xf>
    <xf numFmtId="0" fontId="7" fillId="0" borderId="70" xfId="64" applyFont="1" applyBorder="1" applyAlignment="1" applyProtection="1">
      <alignment horizontal="center" vertical="center" wrapText="1"/>
      <protection locked="0"/>
    </xf>
    <xf numFmtId="0" fontId="7" fillId="0" borderId="125" xfId="64" applyFont="1" applyBorder="1" applyAlignment="1" applyProtection="1">
      <alignment horizontal="center" vertical="center" wrapText="1"/>
      <protection locked="0"/>
    </xf>
    <xf numFmtId="0" fontId="7" fillId="0" borderId="45" xfId="64" applyFont="1" applyBorder="1" applyAlignment="1" applyProtection="1">
      <alignment horizontal="center" vertical="center" wrapText="1"/>
      <protection locked="0"/>
    </xf>
    <xf numFmtId="0" fontId="7" fillId="0" borderId="123" xfId="64" applyFont="1" applyBorder="1" applyAlignment="1" applyProtection="1">
      <alignment horizontal="center" vertical="center" wrapText="1"/>
      <protection locked="0"/>
    </xf>
    <xf numFmtId="0" fontId="20" fillId="33" borderId="106" xfId="64" applyFont="1" applyFill="1" applyBorder="1" applyAlignment="1">
      <alignment horizontal="center" vertical="center" wrapText="1"/>
      <protection/>
    </xf>
    <xf numFmtId="0" fontId="20" fillId="0" borderId="135" xfId="64" applyFont="1" applyBorder="1" applyAlignment="1" applyProtection="1">
      <alignment horizontal="center" vertical="center" wrapText="1"/>
      <protection locked="0"/>
    </xf>
    <xf numFmtId="0" fontId="20" fillId="0" borderId="70" xfId="64" applyFont="1" applyBorder="1" applyAlignment="1" applyProtection="1">
      <alignment horizontal="center" vertical="center" wrapText="1"/>
      <protection locked="0"/>
    </xf>
    <xf numFmtId="0" fontId="20" fillId="0" borderId="136" xfId="64" applyFont="1" applyBorder="1" applyAlignment="1" applyProtection="1">
      <alignment horizontal="center" vertical="center" wrapText="1"/>
      <protection locked="0"/>
    </xf>
    <xf numFmtId="0" fontId="20" fillId="0" borderId="45" xfId="64" applyFont="1" applyBorder="1" applyAlignment="1" applyProtection="1">
      <alignment horizontal="center" vertical="center" wrapText="1"/>
      <protection locked="0"/>
    </xf>
    <xf numFmtId="38" fontId="12" fillId="34" borderId="137" xfId="49" applyFont="1" applyFill="1" applyBorder="1" applyAlignment="1">
      <alignment horizontal="right" vertical="center"/>
    </xf>
    <xf numFmtId="38" fontId="12" fillId="34" borderId="138" xfId="49" applyFont="1" applyFill="1" applyBorder="1" applyAlignment="1">
      <alignment horizontal="right" vertical="center"/>
    </xf>
    <xf numFmtId="0" fontId="13" fillId="0" borderId="139" xfId="62" applyFont="1" applyBorder="1" applyAlignment="1">
      <alignment horizontal="center" vertical="center"/>
      <protection/>
    </xf>
    <xf numFmtId="0" fontId="13" fillId="0" borderId="137" xfId="62" applyFont="1" applyBorder="1" applyAlignment="1">
      <alignment horizontal="center" vertical="center"/>
      <protection/>
    </xf>
    <xf numFmtId="0" fontId="13" fillId="0" borderId="140" xfId="62" applyFont="1" applyBorder="1" applyAlignment="1">
      <alignment horizontal="center" vertical="center"/>
      <protection/>
    </xf>
    <xf numFmtId="0" fontId="13" fillId="0" borderId="81" xfId="62" applyFont="1" applyBorder="1" applyAlignment="1">
      <alignment horizontal="left" vertical="center"/>
      <protection/>
    </xf>
    <xf numFmtId="0" fontId="13" fillId="0" borderId="12" xfId="62" applyFont="1" applyBorder="1" applyAlignment="1">
      <alignment horizontal="left" vertical="center"/>
      <protection/>
    </xf>
    <xf numFmtId="0" fontId="13" fillId="0" borderId="68" xfId="62" applyFont="1" applyBorder="1" applyAlignment="1">
      <alignment horizontal="left" vertical="center"/>
      <protection/>
    </xf>
    <xf numFmtId="38" fontId="12" fillId="0" borderId="13" xfId="51" applyFont="1" applyBorder="1" applyAlignment="1">
      <alignment horizontal="right" vertical="center"/>
    </xf>
    <xf numFmtId="38" fontId="12" fillId="0" borderId="68" xfId="51" applyFont="1" applyBorder="1" applyAlignment="1">
      <alignment horizontal="right" vertical="center"/>
    </xf>
    <xf numFmtId="38" fontId="12" fillId="34" borderId="13" xfId="49" applyFont="1" applyFill="1" applyBorder="1" applyAlignment="1">
      <alignment horizontal="right" vertical="center"/>
    </xf>
    <xf numFmtId="38" fontId="12" fillId="34" borderId="68" xfId="49" applyFont="1" applyFill="1" applyBorder="1" applyAlignment="1">
      <alignment horizontal="right" vertical="center"/>
    </xf>
    <xf numFmtId="190" fontId="13" fillId="0" borderId="13" xfId="62" applyNumberFormat="1" applyFont="1" applyBorder="1" applyAlignment="1" applyProtection="1">
      <alignment horizontal="center" vertical="center"/>
      <protection locked="0"/>
    </xf>
    <xf numFmtId="190" fontId="13" fillId="0" borderId="68" xfId="62" applyNumberFormat="1" applyFont="1" applyBorder="1" applyAlignment="1" applyProtection="1">
      <alignment horizontal="center" vertical="center"/>
      <protection locked="0"/>
    </xf>
    <xf numFmtId="190" fontId="12" fillId="0" borderId="13" xfId="0" applyNumberFormat="1" applyFont="1" applyFill="1" applyBorder="1" applyAlignment="1" applyProtection="1">
      <alignment horizontal="center" vertical="center"/>
      <protection locked="0"/>
    </xf>
    <xf numFmtId="190" fontId="12" fillId="0" borderId="68" xfId="0" applyNumberFormat="1" applyFont="1" applyFill="1" applyBorder="1" applyAlignment="1" applyProtection="1">
      <alignment horizontal="center" vertical="center"/>
      <protection locked="0"/>
    </xf>
    <xf numFmtId="38" fontId="12" fillId="34" borderId="74" xfId="49" applyFont="1" applyFill="1" applyBorder="1" applyAlignment="1">
      <alignment horizontal="right" vertical="center"/>
    </xf>
    <xf numFmtId="0" fontId="13" fillId="0" borderId="139" xfId="0" applyFont="1" applyBorder="1" applyAlignment="1">
      <alignment horizontal="center" vertical="center"/>
    </xf>
    <xf numFmtId="0" fontId="13" fillId="0" borderId="137" xfId="0" applyFont="1" applyBorder="1" applyAlignment="1">
      <alignment horizontal="center" vertical="center"/>
    </xf>
    <xf numFmtId="0" fontId="13" fillId="0" borderId="140" xfId="0" applyFont="1" applyBorder="1" applyAlignment="1">
      <alignment horizontal="center" vertical="center"/>
    </xf>
    <xf numFmtId="190" fontId="12" fillId="34" borderId="141" xfId="0" applyNumberFormat="1" applyFont="1" applyFill="1" applyBorder="1" applyAlignment="1">
      <alignment horizontal="center" vertical="center"/>
    </xf>
    <xf numFmtId="190" fontId="12" fillId="34" borderId="137" xfId="0" applyNumberFormat="1" applyFont="1" applyFill="1" applyBorder="1" applyAlignment="1">
      <alignment horizontal="center" vertical="center"/>
    </xf>
    <xf numFmtId="190" fontId="12" fillId="34" borderId="142" xfId="0" applyNumberFormat="1" applyFont="1" applyFill="1" applyBorder="1" applyAlignment="1">
      <alignment horizontal="center" vertical="center"/>
    </xf>
    <xf numFmtId="186" fontId="13" fillId="34" borderId="10" xfId="0" applyNumberFormat="1" applyFont="1" applyFill="1" applyBorder="1" applyAlignment="1">
      <alignment horizontal="center" vertical="center"/>
    </xf>
    <xf numFmtId="186" fontId="13" fillId="34" borderId="113" xfId="0" applyNumberFormat="1" applyFont="1" applyFill="1" applyBorder="1" applyAlignment="1">
      <alignment horizontal="center" vertical="center"/>
    </xf>
    <xf numFmtId="0" fontId="12" fillId="34" borderId="56" xfId="0" applyFont="1" applyFill="1" applyBorder="1" applyAlignment="1">
      <alignment horizontal="center" vertical="center"/>
    </xf>
    <xf numFmtId="0" fontId="12" fillId="0" borderId="126" xfId="0" applyFont="1" applyBorder="1" applyAlignment="1" applyProtection="1">
      <alignment horizontal="center" vertical="center"/>
      <protection locked="0"/>
    </xf>
    <xf numFmtId="0" fontId="12" fillId="0" borderId="55" xfId="0" applyFont="1" applyBorder="1" applyAlignment="1" applyProtection="1">
      <alignment horizontal="center" vertical="center"/>
      <protection locked="0"/>
    </xf>
    <xf numFmtId="0" fontId="12" fillId="0" borderId="79" xfId="0" applyFont="1" applyBorder="1" applyAlignment="1">
      <alignment horizontal="center" vertical="center"/>
    </xf>
    <xf numFmtId="0" fontId="12" fillId="0" borderId="55" xfId="0" applyFont="1" applyBorder="1" applyAlignment="1">
      <alignment horizontal="center" vertical="center"/>
    </xf>
    <xf numFmtId="0" fontId="12" fillId="0" borderId="80" xfId="0" applyFont="1" applyBorder="1" applyAlignment="1">
      <alignment horizontal="center" vertical="center"/>
    </xf>
    <xf numFmtId="0" fontId="12" fillId="0" borderId="36" xfId="0" applyFont="1" applyBorder="1" applyAlignment="1">
      <alignment horizontal="center" vertical="center"/>
    </xf>
    <xf numFmtId="0" fontId="12" fillId="0" borderId="122" xfId="0" applyFont="1" applyBorder="1" applyAlignment="1">
      <alignment horizontal="center" vertical="center"/>
    </xf>
    <xf numFmtId="0" fontId="12" fillId="0" borderId="81" xfId="0" applyFont="1" applyBorder="1" applyAlignment="1">
      <alignment horizontal="center" vertical="center"/>
    </xf>
    <xf numFmtId="38" fontId="12" fillId="0" borderId="13" xfId="49" applyFont="1" applyBorder="1" applyAlignment="1">
      <alignment horizontal="right" vertical="center"/>
    </xf>
    <xf numFmtId="38" fontId="12" fillId="0" borderId="68" xfId="49" applyFont="1" applyBorder="1" applyAlignment="1">
      <alignment horizontal="right" vertical="center"/>
    </xf>
    <xf numFmtId="0" fontId="12" fillId="0" borderId="13" xfId="62" applyFont="1" applyBorder="1" applyAlignment="1">
      <alignment horizontal="right" vertical="center"/>
      <protection/>
    </xf>
    <xf numFmtId="0" fontId="12" fillId="0" borderId="68" xfId="62" applyFont="1" applyBorder="1" applyAlignment="1">
      <alignment horizontal="right" vertical="center"/>
      <protection/>
    </xf>
    <xf numFmtId="0" fontId="12" fillId="0" borderId="101" xfId="0" applyFont="1" applyBorder="1" applyAlignment="1">
      <alignment horizontal="center" vertical="center"/>
    </xf>
    <xf numFmtId="38" fontId="12" fillId="34" borderId="72" xfId="49" applyFont="1" applyFill="1" applyBorder="1" applyAlignment="1">
      <alignment horizontal="right" vertical="center"/>
    </xf>
    <xf numFmtId="38" fontId="12" fillId="34" borderId="76" xfId="49" applyFont="1" applyFill="1" applyBorder="1" applyAlignment="1">
      <alignment horizontal="right" vertical="center"/>
    </xf>
    <xf numFmtId="38" fontId="12" fillId="34" borderId="45" xfId="49" applyFont="1" applyFill="1" applyBorder="1" applyAlignment="1">
      <alignment horizontal="right" vertical="center"/>
    </xf>
    <xf numFmtId="0" fontId="13" fillId="0" borderId="81" xfId="62" applyFont="1" applyFill="1" applyBorder="1" applyAlignment="1">
      <alignment horizontal="left" vertical="center"/>
      <protection/>
    </xf>
    <xf numFmtId="0" fontId="13" fillId="0" borderId="12" xfId="62" applyFont="1" applyFill="1" applyBorder="1" applyAlignment="1">
      <alignment horizontal="left" vertical="center"/>
      <protection/>
    </xf>
    <xf numFmtId="0" fontId="13" fillId="0" borderId="68" xfId="62" applyFont="1" applyFill="1" applyBorder="1" applyAlignment="1">
      <alignment horizontal="left" vertical="center"/>
      <protection/>
    </xf>
    <xf numFmtId="0" fontId="13" fillId="34" borderId="10" xfId="0" applyFont="1" applyFill="1" applyBorder="1" applyAlignment="1">
      <alignment horizontal="center" vertical="center"/>
    </xf>
    <xf numFmtId="0" fontId="13" fillId="34" borderId="26" xfId="0" applyFont="1" applyFill="1" applyBorder="1" applyAlignment="1">
      <alignment horizontal="center" vertical="center"/>
    </xf>
    <xf numFmtId="190" fontId="12" fillId="0" borderId="61" xfId="0" applyNumberFormat="1" applyFont="1" applyBorder="1" applyAlignment="1" applyProtection="1">
      <alignment horizontal="center" vertical="center"/>
      <protection locked="0"/>
    </xf>
    <xf numFmtId="190" fontId="12" fillId="0" borderId="59" xfId="0" applyNumberFormat="1" applyFont="1" applyBorder="1" applyAlignment="1" applyProtection="1">
      <alignment horizontal="center" vertical="center"/>
      <protection locked="0"/>
    </xf>
    <xf numFmtId="38" fontId="12" fillId="34" borderId="143" xfId="49" applyFont="1" applyFill="1" applyBorder="1" applyAlignment="1">
      <alignment horizontal="right" vertical="center"/>
    </xf>
    <xf numFmtId="38" fontId="12" fillId="34" borderId="144" xfId="49" applyFont="1" applyFill="1" applyBorder="1" applyAlignment="1">
      <alignment horizontal="right" vertical="center"/>
    </xf>
    <xf numFmtId="0" fontId="13" fillId="0" borderId="13" xfId="0" applyFont="1" applyBorder="1" applyAlignment="1" applyProtection="1">
      <alignment horizontal="center" vertical="center"/>
      <protection locked="0"/>
    </xf>
    <xf numFmtId="0" fontId="13" fillId="0" borderId="68" xfId="0" applyFont="1" applyBorder="1" applyAlignment="1" applyProtection="1">
      <alignment horizontal="center" vertical="center"/>
      <protection locked="0"/>
    </xf>
    <xf numFmtId="0" fontId="13" fillId="0" borderId="61" xfId="0" applyFont="1" applyBorder="1" applyAlignment="1" applyProtection="1">
      <alignment horizontal="center" vertical="center"/>
      <protection locked="0"/>
    </xf>
    <xf numFmtId="0" fontId="13" fillId="0" borderId="60" xfId="0" applyFont="1" applyBorder="1" applyAlignment="1" applyProtection="1">
      <alignment horizontal="center" vertical="center"/>
      <protection locked="0"/>
    </xf>
    <xf numFmtId="0" fontId="12" fillId="0" borderId="56" xfId="0" applyFont="1" applyFill="1" applyBorder="1" applyAlignment="1">
      <alignment horizontal="center" vertical="center"/>
    </xf>
    <xf numFmtId="38" fontId="12" fillId="0" borderId="13" xfId="51" applyFont="1" applyFill="1" applyBorder="1" applyAlignment="1">
      <alignment horizontal="right" vertical="center"/>
    </xf>
    <xf numFmtId="38" fontId="12" fillId="0" borderId="68" xfId="51" applyFont="1" applyFill="1" applyBorder="1" applyAlignment="1">
      <alignment horizontal="right" vertical="center"/>
    </xf>
    <xf numFmtId="38" fontId="12" fillId="0" borderId="61" xfId="51" applyFont="1" applyBorder="1" applyAlignment="1">
      <alignment horizontal="right" vertical="center"/>
    </xf>
    <xf numFmtId="38" fontId="12" fillId="0" borderId="60" xfId="51" applyFont="1" applyBorder="1" applyAlignment="1">
      <alignment horizontal="right" vertical="center"/>
    </xf>
    <xf numFmtId="0" fontId="13" fillId="0" borderId="72" xfId="62" applyFont="1" applyBorder="1" applyAlignment="1">
      <alignment horizontal="right" vertical="center"/>
      <protection/>
    </xf>
    <xf numFmtId="0" fontId="13" fillId="0" borderId="76" xfId="62" applyFont="1" applyBorder="1" applyAlignment="1">
      <alignment horizontal="right" vertical="center"/>
      <protection/>
    </xf>
    <xf numFmtId="0" fontId="13" fillId="0" borderId="145" xfId="62" applyFont="1" applyBorder="1" applyAlignment="1">
      <alignment horizontal="left" vertical="center"/>
      <protection/>
    </xf>
    <xf numFmtId="0" fontId="13" fillId="0" borderId="59" xfId="62" applyFont="1" applyBorder="1" applyAlignment="1">
      <alignment horizontal="left" vertical="center"/>
      <protection/>
    </xf>
    <xf numFmtId="0" fontId="13" fillId="0" borderId="60" xfId="62" applyFont="1" applyBorder="1" applyAlignment="1">
      <alignment horizontal="left" vertical="center"/>
      <protection/>
    </xf>
    <xf numFmtId="38" fontId="12" fillId="34" borderId="61" xfId="49" applyFont="1" applyFill="1" applyBorder="1" applyAlignment="1">
      <alignment horizontal="right" vertical="center"/>
    </xf>
    <xf numFmtId="38" fontId="12" fillId="34" borderId="60" xfId="49" applyFont="1" applyFill="1" applyBorder="1" applyAlignment="1">
      <alignment horizontal="right" vertical="center"/>
    </xf>
    <xf numFmtId="38" fontId="12" fillId="0" borderId="72" xfId="49" applyFont="1" applyFill="1" applyBorder="1" applyAlignment="1">
      <alignment horizontal="center" vertical="center"/>
    </xf>
    <xf numFmtId="38" fontId="12" fillId="0" borderId="76" xfId="49"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26" xfId="0" applyFont="1" applyFill="1" applyBorder="1" applyAlignment="1">
      <alignment horizontal="center" vertical="center"/>
    </xf>
    <xf numFmtId="0" fontId="12" fillId="0" borderId="74" xfId="0" applyFont="1" applyBorder="1" applyAlignment="1" applyProtection="1">
      <alignment horizontal="center" vertical="center"/>
      <protection locked="0"/>
    </xf>
    <xf numFmtId="0" fontId="12" fillId="0" borderId="61" xfId="0" applyFont="1" applyBorder="1" applyAlignment="1" applyProtection="1">
      <alignment horizontal="center" vertical="center"/>
      <protection locked="0"/>
    </xf>
    <xf numFmtId="0" fontId="12" fillId="0" borderId="59" xfId="0" applyFont="1" applyBorder="1" applyAlignment="1" applyProtection="1">
      <alignment horizontal="center" vertical="center"/>
      <protection locked="0"/>
    </xf>
    <xf numFmtId="0" fontId="12" fillId="0" borderId="146" xfId="0" applyFont="1" applyBorder="1" applyAlignment="1" applyProtection="1">
      <alignment horizontal="center" vertical="center"/>
      <protection locked="0"/>
    </xf>
    <xf numFmtId="188" fontId="12" fillId="0" borderId="13" xfId="49" applyNumberFormat="1" applyFont="1" applyFill="1" applyBorder="1" applyAlignment="1" applyProtection="1">
      <alignment horizontal="center" vertical="center"/>
      <protection locked="0"/>
    </xf>
    <xf numFmtId="188" fontId="12" fillId="0" borderId="68" xfId="49" applyNumberFormat="1" applyFont="1" applyFill="1" applyBorder="1" applyAlignment="1" applyProtection="1">
      <alignment horizontal="center" vertical="center"/>
      <protection locked="0"/>
    </xf>
    <xf numFmtId="188" fontId="12" fillId="0" borderId="61" xfId="49" applyNumberFormat="1" applyFont="1" applyFill="1" applyBorder="1" applyAlignment="1" applyProtection="1">
      <alignment horizontal="center" vertical="center"/>
      <protection locked="0"/>
    </xf>
    <xf numFmtId="188" fontId="12" fillId="0" borderId="60" xfId="49" applyNumberFormat="1" applyFont="1" applyFill="1" applyBorder="1" applyAlignment="1" applyProtection="1">
      <alignment horizontal="center" vertical="center"/>
      <protection locked="0"/>
    </xf>
    <xf numFmtId="190" fontId="13" fillId="0" borderId="61" xfId="62" applyNumberFormat="1" applyFont="1" applyBorder="1" applyAlignment="1" applyProtection="1">
      <alignment horizontal="center" vertical="center"/>
      <protection locked="0"/>
    </xf>
    <xf numFmtId="190" fontId="13" fillId="0" borderId="60" xfId="62" applyNumberFormat="1" applyFont="1" applyBorder="1" applyAlignment="1" applyProtection="1">
      <alignment horizontal="center" vertical="center"/>
      <protection locked="0"/>
    </xf>
    <xf numFmtId="190" fontId="13" fillId="34" borderId="72" xfId="62" applyNumberFormat="1" applyFont="1" applyFill="1" applyBorder="1" applyAlignment="1">
      <alignment horizontal="center" vertical="center"/>
      <protection/>
    </xf>
    <xf numFmtId="190" fontId="13" fillId="34" borderId="76" xfId="62" applyNumberFormat="1" applyFont="1" applyFill="1" applyBorder="1" applyAlignment="1">
      <alignment horizontal="center" vertical="center"/>
      <protection/>
    </xf>
    <xf numFmtId="49" fontId="13" fillId="0" borderId="12" xfId="62" applyNumberFormat="1" applyFont="1" applyBorder="1" applyAlignment="1" applyProtection="1">
      <alignment horizontal="center" vertical="center"/>
      <protection locked="0"/>
    </xf>
    <xf numFmtId="49" fontId="13" fillId="0" borderId="74" xfId="62" applyNumberFormat="1" applyFont="1" applyBorder="1" applyAlignment="1" applyProtection="1">
      <alignment horizontal="center" vertical="center"/>
      <protection locked="0"/>
    </xf>
    <xf numFmtId="0" fontId="13" fillId="34" borderId="126" xfId="0" applyFont="1" applyFill="1" applyBorder="1" applyAlignment="1">
      <alignment horizontal="center" vertical="center"/>
    </xf>
    <xf numFmtId="0" fontId="13" fillId="34" borderId="55" xfId="0" applyFont="1" applyFill="1" applyBorder="1" applyAlignment="1">
      <alignment horizontal="center" vertical="center"/>
    </xf>
    <xf numFmtId="0" fontId="13" fillId="34" borderId="80" xfId="0" applyFont="1" applyFill="1" applyBorder="1" applyAlignment="1">
      <alignment horizontal="center" vertical="center"/>
    </xf>
    <xf numFmtId="49" fontId="13" fillId="34" borderId="85" xfId="0" applyNumberFormat="1" applyFont="1" applyFill="1" applyBorder="1" applyAlignment="1" applyProtection="1">
      <alignment horizontal="center" vertical="center"/>
      <protection locked="0"/>
    </xf>
    <xf numFmtId="49" fontId="13" fillId="34" borderId="147" xfId="0" applyNumberFormat="1" applyFont="1" applyFill="1" applyBorder="1" applyAlignment="1" applyProtection="1">
      <alignment horizontal="center" vertical="center"/>
      <protection locked="0"/>
    </xf>
    <xf numFmtId="49" fontId="13" fillId="34" borderId="13" xfId="0" applyNumberFormat="1" applyFont="1" applyFill="1" applyBorder="1" applyAlignment="1" applyProtection="1">
      <alignment horizontal="center" vertical="center"/>
      <protection locked="0"/>
    </xf>
    <xf numFmtId="49" fontId="13" fillId="34" borderId="12" xfId="0" applyNumberFormat="1" applyFont="1" applyFill="1" applyBorder="1" applyAlignment="1" applyProtection="1">
      <alignment horizontal="center" vertical="center"/>
      <protection locked="0"/>
    </xf>
    <xf numFmtId="49" fontId="13" fillId="34" borderId="68" xfId="0" applyNumberFormat="1" applyFont="1" applyFill="1" applyBorder="1" applyAlignment="1" applyProtection="1">
      <alignment horizontal="center" vertical="center"/>
      <protection locked="0"/>
    </xf>
    <xf numFmtId="0" fontId="13" fillId="34" borderId="113" xfId="0" applyFont="1" applyFill="1" applyBorder="1" applyAlignment="1">
      <alignment horizontal="center" vertical="center"/>
    </xf>
    <xf numFmtId="0" fontId="13" fillId="34" borderId="75" xfId="0" applyFont="1" applyFill="1" applyBorder="1" applyAlignment="1">
      <alignment horizontal="center" vertical="center" wrapText="1"/>
    </xf>
    <xf numFmtId="0" fontId="13" fillId="34" borderId="64" xfId="0" applyFont="1" applyFill="1" applyBorder="1" applyAlignment="1">
      <alignment horizontal="center" vertical="center" wrapText="1"/>
    </xf>
    <xf numFmtId="0" fontId="13" fillId="34" borderId="62" xfId="0" applyFont="1" applyFill="1" applyBorder="1" applyAlignment="1">
      <alignment horizontal="center" vertical="center" wrapText="1"/>
    </xf>
    <xf numFmtId="49" fontId="13" fillId="34" borderId="64" xfId="0" applyNumberFormat="1" applyFont="1" applyFill="1" applyBorder="1" applyAlignment="1" applyProtection="1">
      <alignment horizontal="center" vertical="center"/>
      <protection locked="0"/>
    </xf>
    <xf numFmtId="49" fontId="13" fillId="34" borderId="62" xfId="0" applyNumberFormat="1" applyFont="1" applyFill="1" applyBorder="1" applyAlignment="1" applyProtection="1">
      <alignment horizontal="center" vertical="center"/>
      <protection locked="0"/>
    </xf>
    <xf numFmtId="38" fontId="12" fillId="0" borderId="61" xfId="49" applyFont="1" applyBorder="1" applyAlignment="1">
      <alignment horizontal="right" vertical="center"/>
    </xf>
    <xf numFmtId="38" fontId="12" fillId="0" borderId="60" xfId="49" applyFont="1" applyBorder="1" applyAlignment="1">
      <alignment horizontal="right" vertical="center"/>
    </xf>
    <xf numFmtId="190" fontId="13" fillId="34" borderId="15" xfId="62" applyNumberFormat="1" applyFont="1" applyFill="1" applyBorder="1" applyAlignment="1">
      <alignment horizontal="center" vertical="center"/>
      <protection/>
    </xf>
    <xf numFmtId="0" fontId="13" fillId="34" borderId="13" xfId="0" applyFont="1" applyFill="1" applyBorder="1" applyAlignment="1">
      <alignment horizontal="center" vertical="center"/>
    </xf>
    <xf numFmtId="0" fontId="13" fillId="34" borderId="12" xfId="0" applyFont="1" applyFill="1" applyBorder="1" applyAlignment="1">
      <alignment horizontal="center" vertical="center"/>
    </xf>
    <xf numFmtId="0" fontId="13" fillId="34" borderId="68" xfId="0" applyFont="1" applyFill="1" applyBorder="1" applyAlignment="1">
      <alignment horizontal="center" vertical="center"/>
    </xf>
    <xf numFmtId="0" fontId="16" fillId="34" borderId="148" xfId="0" applyFont="1" applyFill="1" applyBorder="1" applyAlignment="1">
      <alignment horizontal="center" vertical="center"/>
    </xf>
    <xf numFmtId="0" fontId="13" fillId="34" borderId="92" xfId="0" applyFont="1" applyFill="1" applyBorder="1" applyAlignment="1">
      <alignment horizontal="center" vertical="center"/>
    </xf>
    <xf numFmtId="0" fontId="13" fillId="34" borderId="93" xfId="0" applyFont="1" applyFill="1" applyBorder="1" applyAlignment="1">
      <alignment horizontal="center" vertical="center"/>
    </xf>
    <xf numFmtId="49" fontId="13" fillId="34" borderId="67" xfId="0" applyNumberFormat="1" applyFont="1" applyFill="1" applyBorder="1" applyAlignment="1">
      <alignment horizontal="center" vertical="center"/>
    </xf>
    <xf numFmtId="49" fontId="13" fillId="34" borderId="70" xfId="0" applyNumberFormat="1" applyFont="1" applyFill="1" applyBorder="1" applyAlignment="1">
      <alignment horizontal="center" vertical="center"/>
    </xf>
    <xf numFmtId="49" fontId="16" fillId="34" borderId="92" xfId="0" applyNumberFormat="1" applyFont="1" applyFill="1" applyBorder="1" applyAlignment="1" applyProtection="1">
      <alignment horizontal="center" vertical="center"/>
      <protection locked="0"/>
    </xf>
    <xf numFmtId="49" fontId="16" fillId="34" borderId="93" xfId="0" applyNumberFormat="1" applyFont="1" applyFill="1" applyBorder="1" applyAlignment="1" applyProtection="1">
      <alignment horizontal="center" vertical="center"/>
      <protection locked="0"/>
    </xf>
    <xf numFmtId="49" fontId="16" fillId="34" borderId="148" xfId="0" applyNumberFormat="1" applyFont="1" applyFill="1" applyBorder="1" applyAlignment="1" applyProtection="1">
      <alignment horizontal="center" vertical="center"/>
      <protection locked="0"/>
    </xf>
    <xf numFmtId="49" fontId="13" fillId="34" borderId="13" xfId="0" applyNumberFormat="1" applyFont="1" applyFill="1" applyBorder="1" applyAlignment="1" applyProtection="1">
      <alignment horizontal="left" vertical="center"/>
      <protection locked="0"/>
    </xf>
    <xf numFmtId="49" fontId="13" fillId="34" borderId="12" xfId="0" applyNumberFormat="1" applyFont="1" applyFill="1" applyBorder="1" applyAlignment="1" applyProtection="1">
      <alignment horizontal="left" vertical="center"/>
      <protection locked="0"/>
    </xf>
    <xf numFmtId="49" fontId="13" fillId="34" borderId="68" xfId="0" applyNumberFormat="1" applyFont="1" applyFill="1" applyBorder="1" applyAlignment="1" applyProtection="1">
      <alignment horizontal="left" vertical="center"/>
      <protection locked="0"/>
    </xf>
    <xf numFmtId="49" fontId="13" fillId="34" borderId="13" xfId="0" applyNumberFormat="1" applyFont="1" applyFill="1" applyBorder="1" applyAlignment="1">
      <alignment horizontal="center" vertical="center"/>
    </xf>
    <xf numFmtId="49" fontId="13" fillId="34" borderId="12" xfId="0" applyNumberFormat="1" applyFont="1" applyFill="1" applyBorder="1" applyAlignment="1">
      <alignment horizontal="center" vertical="center"/>
    </xf>
    <xf numFmtId="49" fontId="16" fillId="34" borderId="55" xfId="0" applyNumberFormat="1" applyFont="1" applyFill="1" applyBorder="1" applyAlignment="1" applyProtection="1">
      <alignment horizontal="center" vertical="center"/>
      <protection locked="0"/>
    </xf>
    <xf numFmtId="49" fontId="16" fillId="34" borderId="80" xfId="0" applyNumberFormat="1" applyFont="1" applyFill="1" applyBorder="1" applyAlignment="1" applyProtection="1">
      <alignment horizontal="center" vertical="center"/>
      <protection locked="0"/>
    </xf>
    <xf numFmtId="49" fontId="13" fillId="34" borderId="68" xfId="0" applyNumberFormat="1" applyFont="1" applyFill="1" applyBorder="1" applyAlignment="1">
      <alignment horizontal="center" vertical="center"/>
    </xf>
    <xf numFmtId="49" fontId="37" fillId="7" borderId="65" xfId="43" applyFont="1" applyFill="1" applyBorder="1" applyAlignment="1" applyProtection="1">
      <alignment horizontal="center" vertical="center"/>
      <protection/>
    </xf>
    <xf numFmtId="49" fontId="37" fillId="7" borderId="25" xfId="43" applyFont="1" applyFill="1" applyBorder="1" applyAlignment="1" applyProtection="1">
      <alignment horizontal="center" vertical="center"/>
      <protection/>
    </xf>
    <xf numFmtId="49" fontId="37" fillId="7" borderId="30" xfId="43" applyFont="1" applyFill="1" applyBorder="1" applyAlignment="1" applyProtection="1">
      <alignment horizontal="center" vertical="center"/>
      <protection/>
    </xf>
    <xf numFmtId="0" fontId="12" fillId="34" borderId="17" xfId="0" applyFont="1" applyFill="1" applyBorder="1" applyAlignment="1">
      <alignment horizontal="center" vertical="center"/>
    </xf>
    <xf numFmtId="0" fontId="12" fillId="34" borderId="0" xfId="0" applyFont="1" applyFill="1" applyBorder="1" applyAlignment="1">
      <alignment horizontal="center" vertical="center"/>
    </xf>
    <xf numFmtId="0" fontId="13" fillId="0" borderId="101" xfId="62" applyFont="1" applyBorder="1" applyAlignment="1">
      <alignment horizontal="center" vertical="center"/>
      <protection/>
    </xf>
    <xf numFmtId="0" fontId="13" fillId="0" borderId="11" xfId="62" applyFont="1" applyBorder="1" applyAlignment="1">
      <alignment horizontal="center" vertical="center"/>
      <protection/>
    </xf>
    <xf numFmtId="0" fontId="13" fillId="0" borderId="113" xfId="62" applyFont="1" applyBorder="1" applyAlignment="1">
      <alignment horizontal="center" vertical="center"/>
      <protection/>
    </xf>
    <xf numFmtId="49" fontId="13" fillId="0" borderId="15" xfId="62" applyNumberFormat="1" applyFont="1" applyBorder="1" applyAlignment="1">
      <alignment horizontal="center" vertical="center"/>
      <protection/>
    </xf>
    <xf numFmtId="49" fontId="13" fillId="0" borderId="24" xfId="62" applyNumberFormat="1" applyFont="1" applyBorder="1" applyAlignment="1">
      <alignment horizontal="center" vertical="center"/>
      <protection/>
    </xf>
    <xf numFmtId="49" fontId="13" fillId="0" borderId="59" xfId="62" applyNumberFormat="1" applyFont="1" applyBorder="1" applyAlignment="1" applyProtection="1">
      <alignment horizontal="center" vertical="center"/>
      <protection locked="0"/>
    </xf>
    <xf numFmtId="49" fontId="13" fillId="0" borderId="146" xfId="62" applyNumberFormat="1" applyFont="1" applyBorder="1" applyAlignment="1" applyProtection="1">
      <alignment horizontal="center" vertical="center"/>
      <protection locked="0"/>
    </xf>
    <xf numFmtId="0" fontId="13" fillId="0" borderId="10" xfId="62" applyFont="1" applyBorder="1" applyAlignment="1">
      <alignment horizontal="center" vertical="center"/>
      <protection/>
    </xf>
    <xf numFmtId="0" fontId="12" fillId="0" borderId="61" xfId="0" applyFont="1" applyBorder="1" applyAlignment="1">
      <alignment horizontal="center" vertical="center"/>
    </xf>
    <xf numFmtId="0" fontId="12" fillId="0" borderId="59" xfId="0" applyFont="1" applyBorder="1" applyAlignment="1">
      <alignment horizontal="center" vertical="center"/>
    </xf>
    <xf numFmtId="0" fontId="12" fillId="0" borderId="60" xfId="0" applyFont="1" applyBorder="1" applyAlignment="1">
      <alignment horizontal="center" vertical="center"/>
    </xf>
    <xf numFmtId="3" fontId="12" fillId="0" borderId="13" xfId="62" applyNumberFormat="1" applyFont="1" applyBorder="1" applyAlignment="1">
      <alignment horizontal="right" vertical="center"/>
      <protection/>
    </xf>
    <xf numFmtId="0" fontId="13" fillId="34" borderId="0" xfId="0" applyFont="1" applyFill="1" applyBorder="1" applyAlignment="1">
      <alignment horizontal="center" vertical="center"/>
    </xf>
    <xf numFmtId="0" fontId="13" fillId="34" borderId="69" xfId="0" applyFont="1" applyFill="1" applyBorder="1" applyAlignment="1">
      <alignment horizontal="center" vertical="center"/>
    </xf>
    <xf numFmtId="0" fontId="30" fillId="0" borderId="0" xfId="0" applyFont="1" applyFill="1" applyBorder="1" applyAlignment="1">
      <alignment horizontal="left" vertical="center"/>
    </xf>
    <xf numFmtId="0" fontId="12" fillId="34" borderId="72" xfId="62" applyNumberFormat="1" applyFont="1" applyFill="1" applyBorder="1" applyAlignment="1">
      <alignment horizontal="center" vertical="center"/>
      <protection/>
    </xf>
    <xf numFmtId="0" fontId="12" fillId="34" borderId="76" xfId="62" applyNumberFormat="1" applyFont="1" applyFill="1" applyBorder="1" applyAlignment="1">
      <alignment horizontal="center" vertical="center"/>
      <protection/>
    </xf>
    <xf numFmtId="0" fontId="12" fillId="34" borderId="15" xfId="62" applyNumberFormat="1" applyFont="1" applyFill="1" applyBorder="1" applyAlignment="1">
      <alignment horizontal="center" vertical="center"/>
      <protection/>
    </xf>
    <xf numFmtId="0" fontId="13" fillId="34" borderId="12" xfId="0" applyNumberFormat="1" applyFont="1" applyFill="1" applyBorder="1" applyAlignment="1" applyProtection="1">
      <alignment horizontal="left" vertical="center"/>
      <protection locked="0"/>
    </xf>
    <xf numFmtId="0" fontId="13" fillId="34" borderId="68" xfId="0" applyNumberFormat="1" applyFont="1" applyFill="1" applyBorder="1" applyAlignment="1" applyProtection="1">
      <alignment horizontal="left" vertical="center"/>
      <protection locked="0"/>
    </xf>
    <xf numFmtId="38" fontId="12" fillId="34" borderId="73" xfId="49" applyFont="1" applyFill="1" applyBorder="1" applyAlignment="1">
      <alignment horizontal="right" vertical="center"/>
    </xf>
    <xf numFmtId="0" fontId="12" fillId="0" borderId="60" xfId="0" applyFont="1" applyBorder="1" applyAlignment="1" applyProtection="1">
      <alignment horizontal="center" vertical="center"/>
      <protection locked="0"/>
    </xf>
    <xf numFmtId="0" fontId="13" fillId="0" borderId="113" xfId="0" applyFont="1" applyFill="1" applyBorder="1" applyAlignment="1">
      <alignment horizontal="center" vertical="center"/>
    </xf>
    <xf numFmtId="0" fontId="12" fillId="0" borderId="65"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27" xfId="0" applyFont="1" applyFill="1" applyBorder="1" applyAlignment="1">
      <alignment horizontal="center" vertical="center"/>
    </xf>
    <xf numFmtId="0" fontId="14" fillId="0" borderId="28" xfId="0" applyFont="1" applyFill="1" applyBorder="1" applyAlignment="1" applyProtection="1">
      <alignment horizontal="left" vertical="top"/>
      <protection locked="0"/>
    </xf>
    <xf numFmtId="0" fontId="14" fillId="0" borderId="25" xfId="0" applyFont="1" applyFill="1" applyBorder="1" applyAlignment="1" applyProtection="1">
      <alignment horizontal="left" vertical="top"/>
      <protection locked="0"/>
    </xf>
    <xf numFmtId="0" fontId="14" fillId="0" borderId="30" xfId="0" applyFont="1" applyFill="1" applyBorder="1" applyAlignment="1" applyProtection="1">
      <alignment horizontal="left" vertical="top"/>
      <protection locked="0"/>
    </xf>
    <xf numFmtId="0" fontId="12" fillId="34" borderId="12" xfId="0" applyFont="1" applyFill="1" applyBorder="1" applyAlignment="1">
      <alignment horizontal="center" vertical="center"/>
    </xf>
    <xf numFmtId="0" fontId="12" fillId="6" borderId="70" xfId="0" applyFont="1" applyFill="1" applyBorder="1" applyAlignment="1">
      <alignment horizontal="center" vertical="center"/>
    </xf>
    <xf numFmtId="0" fontId="12" fillId="6" borderId="136" xfId="0" applyFont="1" applyFill="1" applyBorder="1" applyAlignment="1" applyProtection="1">
      <alignment horizontal="center" vertical="center"/>
      <protection locked="0"/>
    </xf>
    <xf numFmtId="0" fontId="12" fillId="6" borderId="45" xfId="0" applyFont="1" applyFill="1" applyBorder="1" applyAlignment="1" applyProtection="1">
      <alignment horizontal="center" vertical="center"/>
      <protection locked="0"/>
    </xf>
    <xf numFmtId="0" fontId="12" fillId="6" borderId="123" xfId="0" applyFont="1" applyFill="1" applyBorder="1" applyAlignment="1" applyProtection="1">
      <alignment horizontal="center" vertical="center"/>
      <protection locked="0"/>
    </xf>
    <xf numFmtId="38" fontId="12" fillId="0" borderId="70" xfId="49" applyFont="1" applyBorder="1" applyAlignment="1">
      <alignment horizontal="right" vertical="center"/>
    </xf>
    <xf numFmtId="38" fontId="12" fillId="0" borderId="75" xfId="49" applyFont="1" applyBorder="1" applyAlignment="1">
      <alignment horizontal="right" vertical="center"/>
    </xf>
    <xf numFmtId="38" fontId="12" fillId="6" borderId="70" xfId="49" applyFont="1" applyFill="1" applyBorder="1" applyAlignment="1">
      <alignment horizontal="right" vertical="center"/>
    </xf>
    <xf numFmtId="38" fontId="12" fillId="6" borderId="75" xfId="49" applyFont="1" applyFill="1" applyBorder="1" applyAlignment="1">
      <alignment horizontal="right" vertical="center"/>
    </xf>
    <xf numFmtId="0" fontId="12" fillId="6" borderId="111" xfId="0" applyFont="1" applyFill="1" applyBorder="1" applyAlignment="1" applyProtection="1">
      <alignment horizontal="center" vertical="center"/>
      <protection locked="0"/>
    </xf>
    <xf numFmtId="0" fontId="12" fillId="6" borderId="112" xfId="0" applyFont="1" applyFill="1" applyBorder="1" applyAlignment="1" applyProtection="1">
      <alignment horizontal="center" vertical="center"/>
      <protection locked="0"/>
    </xf>
    <xf numFmtId="0" fontId="12" fillId="6" borderId="58" xfId="0" applyFont="1" applyFill="1" applyBorder="1" applyAlignment="1" applyProtection="1">
      <alignment horizontal="center" vertical="center"/>
      <protection locked="0"/>
    </xf>
    <xf numFmtId="38" fontId="12" fillId="34" borderId="123" xfId="49" applyFont="1" applyFill="1" applyBorder="1" applyAlignment="1">
      <alignment horizontal="right" vertical="center"/>
    </xf>
    <xf numFmtId="0" fontId="25" fillId="6" borderId="135" xfId="0" applyFont="1" applyFill="1" applyBorder="1" applyAlignment="1">
      <alignment horizontal="center" vertical="center"/>
    </xf>
    <xf numFmtId="0" fontId="25" fillId="6" borderId="70" xfId="0" applyFont="1" applyFill="1" applyBorder="1" applyAlignment="1">
      <alignment horizontal="center" vertical="center"/>
    </xf>
    <xf numFmtId="0" fontId="25" fillId="0" borderId="135" xfId="0" applyFont="1" applyFill="1" applyBorder="1" applyAlignment="1">
      <alignment horizontal="center" vertical="center"/>
    </xf>
    <xf numFmtId="0" fontId="25" fillId="0" borderId="70" xfId="0" applyFont="1" applyFill="1" applyBorder="1" applyAlignment="1">
      <alignment horizontal="center" vertical="center"/>
    </xf>
    <xf numFmtId="0" fontId="12" fillId="0" borderId="136" xfId="0" applyFont="1" applyBorder="1" applyAlignment="1" applyProtection="1">
      <alignment horizontal="center" vertical="center"/>
      <protection locked="0"/>
    </xf>
    <xf numFmtId="0" fontId="12" fillId="0" borderId="45" xfId="0" applyFont="1" applyBorder="1" applyAlignment="1" applyProtection="1">
      <alignment horizontal="center" vertical="center"/>
      <protection locked="0"/>
    </xf>
    <xf numFmtId="0" fontId="12" fillId="0" borderId="54" xfId="0" applyFont="1" applyFill="1" applyBorder="1" applyAlignment="1" applyProtection="1">
      <alignment horizontal="center" vertical="center"/>
      <protection locked="0"/>
    </xf>
    <xf numFmtId="0" fontId="12" fillId="0" borderId="105" xfId="0" applyFont="1" applyFill="1" applyBorder="1" applyAlignment="1" applyProtection="1">
      <alignment horizontal="center" vertical="center"/>
      <protection locked="0"/>
    </xf>
    <xf numFmtId="0" fontId="12" fillId="0" borderId="135" xfId="0" applyFont="1" applyBorder="1" applyAlignment="1" applyProtection="1">
      <alignment horizontal="center" vertical="center"/>
      <protection locked="0"/>
    </xf>
    <xf numFmtId="0" fontId="30" fillId="0" borderId="88" xfId="0" applyFont="1" applyFill="1" applyBorder="1" applyAlignment="1" applyProtection="1">
      <alignment horizontal="left" vertical="top"/>
      <protection locked="0"/>
    </xf>
    <xf numFmtId="0" fontId="30" fillId="0" borderId="63" xfId="0" applyFont="1" applyFill="1" applyBorder="1" applyAlignment="1" applyProtection="1">
      <alignment horizontal="left" vertical="top"/>
      <protection locked="0"/>
    </xf>
    <xf numFmtId="0" fontId="30" fillId="0" borderId="71" xfId="0" applyFont="1" applyFill="1" applyBorder="1" applyAlignment="1" applyProtection="1">
      <alignment horizontal="left" vertical="top"/>
      <protection locked="0"/>
    </xf>
    <xf numFmtId="38" fontId="30" fillId="34" borderId="65" xfId="49" applyFont="1" applyFill="1" applyBorder="1" applyAlignment="1">
      <alignment horizontal="right" vertical="center"/>
    </xf>
    <xf numFmtId="38" fontId="30" fillId="34" borderId="25" xfId="49" applyFont="1" applyFill="1" applyBorder="1" applyAlignment="1">
      <alignment horizontal="right" vertical="center"/>
    </xf>
    <xf numFmtId="38" fontId="30" fillId="34" borderId="30" xfId="49" applyFont="1" applyFill="1" applyBorder="1" applyAlignment="1">
      <alignment horizontal="right" vertical="center"/>
    </xf>
    <xf numFmtId="0" fontId="12" fillId="0" borderId="27" xfId="0" applyFont="1" applyBorder="1" applyAlignment="1">
      <alignment horizontal="center" vertical="center"/>
    </xf>
    <xf numFmtId="0" fontId="12" fillId="0" borderId="54" xfId="0" applyFont="1" applyBorder="1" applyAlignment="1">
      <alignment horizontal="center" vertical="center"/>
    </xf>
    <xf numFmtId="0" fontId="12" fillId="0" borderId="105" xfId="0" applyFont="1" applyBorder="1" applyAlignment="1">
      <alignment horizontal="center" vertical="center"/>
    </xf>
    <xf numFmtId="0" fontId="12" fillId="33" borderId="106" xfId="0" applyFont="1" applyFill="1" applyBorder="1" applyAlignment="1">
      <alignment horizontal="center" vertical="center"/>
    </xf>
    <xf numFmtId="0" fontId="12" fillId="33" borderId="54" xfId="0" applyFont="1" applyFill="1" applyBorder="1" applyAlignment="1">
      <alignment horizontal="center" vertical="center"/>
    </xf>
    <xf numFmtId="0" fontId="126" fillId="0" borderId="28" xfId="0" applyFont="1" applyFill="1" applyBorder="1" applyAlignment="1" applyProtection="1">
      <alignment horizontal="center" vertical="center"/>
      <protection locked="0"/>
    </xf>
    <xf numFmtId="0" fontId="126" fillId="0" borderId="25" xfId="0" applyFont="1" applyFill="1" applyBorder="1" applyAlignment="1" applyProtection="1">
      <alignment horizontal="center" vertical="center"/>
      <protection locked="0"/>
    </xf>
    <xf numFmtId="0" fontId="126" fillId="0" borderId="30" xfId="0" applyFont="1" applyFill="1" applyBorder="1" applyAlignment="1" applyProtection="1">
      <alignment horizontal="center" vertical="center"/>
      <protection locked="0"/>
    </xf>
    <xf numFmtId="0" fontId="12" fillId="0" borderId="106" xfId="0" applyFont="1" applyFill="1" applyBorder="1" applyAlignment="1">
      <alignment horizontal="center" vertical="center"/>
    </xf>
    <xf numFmtId="0" fontId="12" fillId="0" borderId="54" xfId="0" applyFont="1" applyFill="1" applyBorder="1" applyAlignment="1">
      <alignment horizontal="center" vertical="center"/>
    </xf>
    <xf numFmtId="0" fontId="12" fillId="0" borderId="13" xfId="0" applyFont="1" applyFill="1" applyBorder="1" applyAlignment="1">
      <alignment horizontal="left" vertical="center" wrapText="1"/>
    </xf>
    <xf numFmtId="0" fontId="12" fillId="0" borderId="68" xfId="0" applyFont="1" applyFill="1" applyBorder="1" applyAlignment="1">
      <alignment horizontal="left" vertical="center" wrapText="1"/>
    </xf>
    <xf numFmtId="0" fontId="23" fillId="0" borderId="13" xfId="0" applyFont="1" applyBorder="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12" fillId="0" borderId="88" xfId="0" applyFont="1" applyFill="1" applyBorder="1" applyAlignment="1">
      <alignment horizontal="center" vertical="center"/>
    </xf>
    <xf numFmtId="0" fontId="12" fillId="0" borderId="90" xfId="0" applyFont="1" applyFill="1" applyBorder="1" applyAlignment="1">
      <alignment horizontal="center" vertical="center"/>
    </xf>
    <xf numFmtId="0" fontId="13" fillId="33" borderId="106" xfId="0" applyFont="1" applyFill="1" applyBorder="1" applyAlignment="1">
      <alignment horizontal="center" vertical="center"/>
    </xf>
    <xf numFmtId="0" fontId="13" fillId="33" borderId="54" xfId="0" applyFont="1" applyFill="1" applyBorder="1" applyAlignment="1">
      <alignment horizontal="center" vertical="center"/>
    </xf>
    <xf numFmtId="49" fontId="10" fillId="34" borderId="12" xfId="0" applyNumberFormat="1" applyFont="1" applyFill="1" applyBorder="1" applyAlignment="1">
      <alignment horizontal="center" vertical="center"/>
    </xf>
    <xf numFmtId="0" fontId="10" fillId="34" borderId="12" xfId="0" applyFont="1" applyFill="1" applyBorder="1" applyAlignment="1">
      <alignment horizontal="center" vertical="center"/>
    </xf>
    <xf numFmtId="0" fontId="12" fillId="34" borderId="10" xfId="0" applyFont="1" applyFill="1" applyBorder="1" applyAlignment="1">
      <alignment horizontal="center" vertical="center"/>
    </xf>
    <xf numFmtId="0" fontId="12" fillId="34" borderId="11" xfId="0" applyFont="1" applyFill="1" applyBorder="1" applyAlignment="1">
      <alignment horizontal="center" vertical="center"/>
    </xf>
    <xf numFmtId="0" fontId="12" fillId="34" borderId="113" xfId="0" applyFont="1" applyFill="1" applyBorder="1" applyAlignment="1">
      <alignment horizontal="center" vertical="center"/>
    </xf>
    <xf numFmtId="38" fontId="127" fillId="34" borderId="13" xfId="49" applyFont="1" applyFill="1" applyBorder="1" applyAlignment="1">
      <alignment horizontal="center" vertical="center" wrapText="1"/>
    </xf>
    <xf numFmtId="38" fontId="127" fillId="34" borderId="12" xfId="49" applyFont="1" applyFill="1" applyBorder="1" applyAlignment="1">
      <alignment horizontal="center" vertical="center" wrapText="1"/>
    </xf>
    <xf numFmtId="38" fontId="127" fillId="34" borderId="68" xfId="49" applyFont="1" applyFill="1" applyBorder="1" applyAlignment="1">
      <alignment horizontal="center" vertical="center" wrapText="1"/>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26" xfId="0" applyFont="1" applyBorder="1" applyAlignment="1">
      <alignment horizontal="center" vertical="center"/>
    </xf>
    <xf numFmtId="0" fontId="16" fillId="0" borderId="13" xfId="0" applyFont="1" applyBorder="1" applyAlignment="1">
      <alignment horizontal="left" vertical="center" wrapText="1"/>
    </xf>
    <xf numFmtId="0" fontId="16" fillId="0" borderId="12" xfId="0" applyFont="1" applyBorder="1" applyAlignment="1">
      <alignment horizontal="left" vertical="center" wrapText="1"/>
    </xf>
    <xf numFmtId="0" fontId="16" fillId="0" borderId="74" xfId="0" applyFont="1" applyBorder="1" applyAlignment="1">
      <alignment horizontal="left" vertical="center" wrapText="1"/>
    </xf>
    <xf numFmtId="38" fontId="12" fillId="34" borderId="62" xfId="49" applyFont="1" applyFill="1" applyBorder="1" applyAlignment="1">
      <alignment horizontal="right" vertical="center"/>
    </xf>
    <xf numFmtId="38" fontId="12" fillId="34" borderId="70" xfId="49" applyFont="1" applyFill="1" applyBorder="1" applyAlignment="1">
      <alignment horizontal="right" vertical="center"/>
    </xf>
    <xf numFmtId="38" fontId="12" fillId="34" borderId="125" xfId="49" applyFont="1" applyFill="1" applyBorder="1" applyAlignment="1">
      <alignment horizontal="right" vertical="center"/>
    </xf>
    <xf numFmtId="0" fontId="12" fillId="0" borderId="28" xfId="0" applyFont="1" applyBorder="1" applyAlignment="1">
      <alignment horizontal="center" vertical="center"/>
    </xf>
    <xf numFmtId="0" fontId="12" fillId="33" borderId="105" xfId="0" applyFont="1" applyFill="1" applyBorder="1" applyAlignment="1">
      <alignment horizontal="center" vertical="center"/>
    </xf>
    <xf numFmtId="0" fontId="12" fillId="0" borderId="56" xfId="0" applyFont="1" applyBorder="1" applyAlignment="1">
      <alignment horizontal="center" vertical="center"/>
    </xf>
    <xf numFmtId="38" fontId="23" fillId="0" borderId="13" xfId="49" applyFont="1" applyFill="1" applyBorder="1" applyAlignment="1" applyProtection="1">
      <alignment horizontal="center" vertical="center"/>
      <protection locked="0"/>
    </xf>
    <xf numFmtId="38" fontId="23" fillId="0" borderId="12" xfId="49" applyFont="1" applyFill="1" applyBorder="1" applyAlignment="1" applyProtection="1">
      <alignment horizontal="center" vertical="center"/>
      <protection locked="0"/>
    </xf>
    <xf numFmtId="38" fontId="23" fillId="0" borderId="68" xfId="49" applyFont="1" applyFill="1" applyBorder="1" applyAlignment="1" applyProtection="1">
      <alignment horizontal="center" vertical="center"/>
      <protection locked="0"/>
    </xf>
    <xf numFmtId="0" fontId="0" fillId="36" borderId="149" xfId="0" applyFill="1" applyBorder="1" applyAlignment="1">
      <alignment horizontal="center" vertical="center" wrapText="1"/>
    </xf>
    <xf numFmtId="0" fontId="0" fillId="36" borderId="150" xfId="0" applyFill="1" applyBorder="1" applyAlignment="1">
      <alignment horizontal="center" vertical="center"/>
    </xf>
    <xf numFmtId="0" fontId="0" fillId="36" borderId="151" xfId="0" applyFill="1" applyBorder="1" applyAlignment="1">
      <alignment horizontal="center" vertical="center"/>
    </xf>
    <xf numFmtId="0" fontId="10" fillId="0" borderId="67" xfId="0" applyFont="1" applyBorder="1" applyAlignment="1">
      <alignment horizontal="left" vertical="top"/>
    </xf>
    <xf numFmtId="0" fontId="10" fillId="0" borderId="20" xfId="0" applyFont="1" applyBorder="1" applyAlignment="1">
      <alignment horizontal="left" vertical="top"/>
    </xf>
    <xf numFmtId="0" fontId="10" fillId="0" borderId="70" xfId="0" applyFont="1" applyBorder="1" applyAlignment="1">
      <alignment horizontal="left" vertical="top"/>
    </xf>
    <xf numFmtId="0" fontId="10" fillId="0" borderId="126" xfId="0" applyFont="1" applyBorder="1" applyAlignment="1">
      <alignment horizontal="left" vertical="top"/>
    </xf>
    <xf numFmtId="0" fontId="10" fillId="0" borderId="80" xfId="0" applyFont="1" applyBorder="1" applyAlignment="1">
      <alignment horizontal="left" vertical="top"/>
    </xf>
    <xf numFmtId="0" fontId="10" fillId="0" borderId="17" xfId="0" applyFont="1" applyBorder="1" applyAlignment="1">
      <alignment horizontal="left" vertical="top"/>
    </xf>
    <xf numFmtId="0" fontId="10" fillId="0" borderId="69" xfId="0" applyFont="1" applyBorder="1" applyAlignment="1">
      <alignment horizontal="left" vertical="top"/>
    </xf>
    <xf numFmtId="0" fontId="10" fillId="0" borderId="75" xfId="0" applyFont="1" applyBorder="1" applyAlignment="1">
      <alignment horizontal="left" vertical="top"/>
    </xf>
    <xf numFmtId="0" fontId="10" fillId="0" borderId="62" xfId="0" applyFont="1" applyBorder="1" applyAlignment="1">
      <alignment horizontal="left" vertical="top"/>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Book1" xfId="64"/>
    <cellStyle name="標準_Sheet1"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276225</xdr:colOff>
      <xdr:row>8</xdr:row>
      <xdr:rowOff>152400</xdr:rowOff>
    </xdr:from>
    <xdr:to>
      <xdr:col>6</xdr:col>
      <xdr:colOff>57150</xdr:colOff>
      <xdr:row>8</xdr:row>
      <xdr:rowOff>152400</xdr:rowOff>
    </xdr:to>
    <xdr:sp>
      <xdr:nvSpPr>
        <xdr:cNvPr id="1" name="直線コネクタ 2"/>
        <xdr:cNvSpPr>
          <a:spLocks/>
        </xdr:cNvSpPr>
      </xdr:nvSpPr>
      <xdr:spPr>
        <a:xfrm>
          <a:off x="2447925" y="1438275"/>
          <a:ext cx="762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17</xdr:row>
      <xdr:rowOff>152400</xdr:rowOff>
    </xdr:from>
    <xdr:to>
      <xdr:col>6</xdr:col>
      <xdr:colOff>95250</xdr:colOff>
      <xdr:row>17</xdr:row>
      <xdr:rowOff>152400</xdr:rowOff>
    </xdr:to>
    <xdr:sp>
      <xdr:nvSpPr>
        <xdr:cNvPr id="2" name="直線コネクタ 4"/>
        <xdr:cNvSpPr>
          <a:spLocks/>
        </xdr:cNvSpPr>
      </xdr:nvSpPr>
      <xdr:spPr>
        <a:xfrm>
          <a:off x="2486025" y="3200400"/>
          <a:ext cx="762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17</xdr:col>
      <xdr:colOff>266700</xdr:colOff>
      <xdr:row>6</xdr:row>
      <xdr:rowOff>142875</xdr:rowOff>
    </xdr:from>
    <xdr:to>
      <xdr:col>23</xdr:col>
      <xdr:colOff>0</xdr:colOff>
      <xdr:row>8</xdr:row>
      <xdr:rowOff>19050</xdr:rowOff>
    </xdr:to>
    <xdr:pic>
      <xdr:nvPicPr>
        <xdr:cNvPr id="3" name="図 5"/>
        <xdr:cNvPicPr preferRelativeResize="1">
          <a:picLocks noChangeAspect="1"/>
        </xdr:cNvPicPr>
      </xdr:nvPicPr>
      <xdr:blipFill>
        <a:blip r:embed="rId1"/>
        <a:stretch>
          <a:fillRect/>
        </a:stretch>
      </xdr:blipFill>
      <xdr:spPr>
        <a:xfrm>
          <a:off x="5905500" y="1095375"/>
          <a:ext cx="1504950" cy="209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257175</xdr:colOff>
      <xdr:row>8</xdr:row>
      <xdr:rowOff>152400</xdr:rowOff>
    </xdr:from>
    <xdr:to>
      <xdr:col>6</xdr:col>
      <xdr:colOff>38100</xdr:colOff>
      <xdr:row>8</xdr:row>
      <xdr:rowOff>152400</xdr:rowOff>
    </xdr:to>
    <xdr:sp>
      <xdr:nvSpPr>
        <xdr:cNvPr id="1" name="直線コネクタ 2"/>
        <xdr:cNvSpPr>
          <a:spLocks/>
        </xdr:cNvSpPr>
      </xdr:nvSpPr>
      <xdr:spPr>
        <a:xfrm>
          <a:off x="2409825" y="1438275"/>
          <a:ext cx="762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257175</xdr:colOff>
      <xdr:row>17</xdr:row>
      <xdr:rowOff>152400</xdr:rowOff>
    </xdr:from>
    <xdr:to>
      <xdr:col>6</xdr:col>
      <xdr:colOff>38100</xdr:colOff>
      <xdr:row>17</xdr:row>
      <xdr:rowOff>152400</xdr:rowOff>
    </xdr:to>
    <xdr:sp>
      <xdr:nvSpPr>
        <xdr:cNvPr id="2" name="直線コネクタ 3"/>
        <xdr:cNvSpPr>
          <a:spLocks/>
        </xdr:cNvSpPr>
      </xdr:nvSpPr>
      <xdr:spPr>
        <a:xfrm>
          <a:off x="2409825" y="3238500"/>
          <a:ext cx="762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276225</xdr:colOff>
      <xdr:row>9</xdr:row>
      <xdr:rowOff>123825</xdr:rowOff>
    </xdr:from>
    <xdr:to>
      <xdr:col>27</xdr:col>
      <xdr:colOff>438150</xdr:colOff>
      <xdr:row>11</xdr:row>
      <xdr:rowOff>142875</xdr:rowOff>
    </xdr:to>
    <xdr:sp>
      <xdr:nvSpPr>
        <xdr:cNvPr id="3" name="四角形吹き出し 6"/>
        <xdr:cNvSpPr>
          <a:spLocks/>
        </xdr:cNvSpPr>
      </xdr:nvSpPr>
      <xdr:spPr>
        <a:xfrm>
          <a:off x="7667625" y="1704975"/>
          <a:ext cx="2905125" cy="438150"/>
        </a:xfrm>
        <a:prstGeom prst="wedgeRectCallout">
          <a:avLst>
            <a:gd name="adj1" fmla="val -60361"/>
            <a:gd name="adj2" fmla="val 47282"/>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会社、担当者の情報を記述してください。</a:t>
          </a:r>
        </a:p>
      </xdr:txBody>
    </xdr:sp>
    <xdr:clientData/>
  </xdr:twoCellAnchor>
  <xdr:twoCellAnchor>
    <xdr:from>
      <xdr:col>23</xdr:col>
      <xdr:colOff>276225</xdr:colOff>
      <xdr:row>17</xdr:row>
      <xdr:rowOff>219075</xdr:rowOff>
    </xdr:from>
    <xdr:to>
      <xdr:col>27</xdr:col>
      <xdr:colOff>400050</xdr:colOff>
      <xdr:row>22</xdr:row>
      <xdr:rowOff>142875</xdr:rowOff>
    </xdr:to>
    <xdr:sp>
      <xdr:nvSpPr>
        <xdr:cNvPr id="4" name="四角形吹き出し 7"/>
        <xdr:cNvSpPr>
          <a:spLocks/>
        </xdr:cNvSpPr>
      </xdr:nvSpPr>
      <xdr:spPr>
        <a:xfrm>
          <a:off x="7667625" y="3305175"/>
          <a:ext cx="2867025" cy="1038225"/>
        </a:xfrm>
        <a:prstGeom prst="wedgeRectCallout">
          <a:avLst>
            <a:gd name="adj1" fmla="val -61625"/>
            <a:gd name="adj2" fmla="val 21115"/>
          </a:avLst>
        </a:prstGeom>
        <a:solidFill>
          <a:srgbClr val="4F81BD"/>
        </a:solidFill>
        <a:ln w="25400" cmpd="sng">
          <a:solidFill>
            <a:srgbClr val="385D8A"/>
          </a:solidFill>
          <a:headEnd type="none"/>
          <a:tailEnd type="none"/>
        </a:ln>
      </xdr:spPr>
      <xdr:txBody>
        <a:bodyPr vertOverflow="clip" wrap="square"/>
        <a:p>
          <a:pPr algn="l">
            <a:defRPr/>
          </a:pPr>
          <a:r>
            <a:rPr lang="en-US" cap="none" sz="1050" b="0" i="0" u="none" baseline="0">
              <a:solidFill>
                <a:srgbClr val="FFFFFF"/>
              </a:solidFill>
              <a:latin typeface="ＭＳ Ｐゴシック"/>
              <a:ea typeface="ＭＳ Ｐゴシック"/>
              <a:cs typeface="ＭＳ Ｐゴシック"/>
            </a:rPr>
            <a:t>申込者と異なる場合は、各項目を記入してください。</a:t>
          </a:r>
          <a:r>
            <a:rPr lang="en-US" cap="none" sz="105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申込者と同じ場合は、「同上」と記入してください。</a:t>
          </a:r>
        </a:p>
      </xdr:txBody>
    </xdr:sp>
    <xdr:clientData/>
  </xdr:twoCellAnchor>
  <xdr:twoCellAnchor>
    <xdr:from>
      <xdr:col>23</xdr:col>
      <xdr:colOff>314325</xdr:colOff>
      <xdr:row>27</xdr:row>
      <xdr:rowOff>47625</xdr:rowOff>
    </xdr:from>
    <xdr:to>
      <xdr:col>27</xdr:col>
      <xdr:colOff>342900</xdr:colOff>
      <xdr:row>30</xdr:row>
      <xdr:rowOff>76200</xdr:rowOff>
    </xdr:to>
    <xdr:sp>
      <xdr:nvSpPr>
        <xdr:cNvPr id="5" name="四角形吹き出し 8"/>
        <xdr:cNvSpPr>
          <a:spLocks/>
        </xdr:cNvSpPr>
      </xdr:nvSpPr>
      <xdr:spPr>
        <a:xfrm>
          <a:off x="7705725" y="5162550"/>
          <a:ext cx="2771775" cy="657225"/>
        </a:xfrm>
        <a:prstGeom prst="wedgeRectCallout">
          <a:avLst>
            <a:gd name="adj1" fmla="val -62037"/>
            <a:gd name="adj2" fmla="val -13939"/>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利用する日時を日単位で記入してください。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開始年月は</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自動設定されます。</a:t>
          </a:r>
        </a:p>
      </xdr:txBody>
    </xdr:sp>
    <xdr:clientData/>
  </xdr:twoCellAnchor>
  <xdr:twoCellAnchor>
    <xdr:from>
      <xdr:col>23</xdr:col>
      <xdr:colOff>285750</xdr:colOff>
      <xdr:row>40</xdr:row>
      <xdr:rowOff>57150</xdr:rowOff>
    </xdr:from>
    <xdr:to>
      <xdr:col>27</xdr:col>
      <xdr:colOff>342900</xdr:colOff>
      <xdr:row>43</xdr:row>
      <xdr:rowOff>85725</xdr:rowOff>
    </xdr:to>
    <xdr:sp>
      <xdr:nvSpPr>
        <xdr:cNvPr id="6" name="四角形吹き出し 11"/>
        <xdr:cNvSpPr>
          <a:spLocks/>
        </xdr:cNvSpPr>
      </xdr:nvSpPr>
      <xdr:spPr>
        <a:xfrm>
          <a:off x="7677150" y="6848475"/>
          <a:ext cx="2800350" cy="657225"/>
        </a:xfrm>
        <a:prstGeom prst="wedgeRectCallout">
          <a:avLst>
            <a:gd name="adj1" fmla="val -62037"/>
            <a:gd name="adj2" fmla="val -14740"/>
          </a:avLst>
        </a:prstGeom>
        <a:solidFill>
          <a:srgbClr val="4F81BD"/>
        </a:solidFill>
        <a:ln w="25400" cmpd="sng">
          <a:solidFill>
            <a:srgbClr val="385D8A"/>
          </a:solidFill>
          <a:headEnd type="none"/>
          <a:tailEnd type="none"/>
        </a:ln>
      </xdr:spPr>
      <xdr:txBody>
        <a:bodyPr vertOverflow="clip" wrap="square"/>
        <a:p>
          <a:pPr algn="l">
            <a:defRPr/>
          </a:pPr>
          <a:r>
            <a:rPr lang="en-US" cap="none" sz="1050" b="0" i="0" u="none" baseline="0">
              <a:solidFill>
                <a:srgbClr val="FFFFFF"/>
              </a:solidFill>
              <a:latin typeface="ＭＳ Ｐゴシック"/>
              <a:ea typeface="ＭＳ Ｐゴシック"/>
              <a:cs typeface="ＭＳ Ｐゴシック"/>
            </a:rPr>
            <a:t>研修室は３パターン申込ができます。</a:t>
          </a:r>
          <a:r>
            <a:rPr lang="en-US" cap="none" sz="105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必要に応じて部屋の規模、部屋数、レイアウトを選択、記入ください。</a:t>
          </a:r>
        </a:p>
      </xdr:txBody>
    </xdr:sp>
    <xdr:clientData/>
  </xdr:twoCellAnchor>
  <xdr:twoCellAnchor>
    <xdr:from>
      <xdr:col>23</xdr:col>
      <xdr:colOff>276225</xdr:colOff>
      <xdr:row>43</xdr:row>
      <xdr:rowOff>123825</xdr:rowOff>
    </xdr:from>
    <xdr:to>
      <xdr:col>27</xdr:col>
      <xdr:colOff>342900</xdr:colOff>
      <xdr:row>45</xdr:row>
      <xdr:rowOff>38100</xdr:rowOff>
    </xdr:to>
    <xdr:sp>
      <xdr:nvSpPr>
        <xdr:cNvPr id="7" name="四角形吹き出し 12"/>
        <xdr:cNvSpPr>
          <a:spLocks/>
        </xdr:cNvSpPr>
      </xdr:nvSpPr>
      <xdr:spPr>
        <a:xfrm>
          <a:off x="7667625" y="7543800"/>
          <a:ext cx="2809875" cy="333375"/>
        </a:xfrm>
        <a:prstGeom prst="wedgeRectCallout">
          <a:avLst>
            <a:gd name="adj1" fmla="val -62861"/>
            <a:gd name="adj2" fmla="val -57597"/>
          </a:avLst>
        </a:prstGeom>
        <a:solidFill>
          <a:srgbClr val="4F81BD"/>
        </a:solidFill>
        <a:ln w="25400" cmpd="sng">
          <a:solidFill>
            <a:srgbClr val="385D8A"/>
          </a:solidFill>
          <a:headEnd type="none"/>
          <a:tailEnd type="none"/>
        </a:ln>
      </xdr:spPr>
      <xdr:txBody>
        <a:bodyPr vertOverflow="clip" wrap="square"/>
        <a:p>
          <a:pPr algn="l">
            <a:defRPr/>
          </a:pPr>
          <a:r>
            <a:rPr lang="en-US" cap="none" sz="1050" b="0" i="0" u="none" baseline="0">
              <a:solidFill>
                <a:srgbClr val="FFFFFF"/>
              </a:solidFill>
              <a:latin typeface="ＭＳ Ｐゴシック"/>
              <a:ea typeface="ＭＳ Ｐゴシック"/>
              <a:cs typeface="ＭＳ Ｐゴシック"/>
            </a:rPr>
            <a:t>宿泊者の情報を記入してください。</a:t>
          </a:r>
        </a:p>
      </xdr:txBody>
    </xdr:sp>
    <xdr:clientData/>
  </xdr:twoCellAnchor>
  <xdr:twoCellAnchor>
    <xdr:from>
      <xdr:col>23</xdr:col>
      <xdr:colOff>285750</xdr:colOff>
      <xdr:row>45</xdr:row>
      <xdr:rowOff>114300</xdr:rowOff>
    </xdr:from>
    <xdr:to>
      <xdr:col>27</xdr:col>
      <xdr:colOff>333375</xdr:colOff>
      <xdr:row>47</xdr:row>
      <xdr:rowOff>142875</xdr:rowOff>
    </xdr:to>
    <xdr:sp>
      <xdr:nvSpPr>
        <xdr:cNvPr id="8" name="四角形吹き出し 13"/>
        <xdr:cNvSpPr>
          <a:spLocks/>
        </xdr:cNvSpPr>
      </xdr:nvSpPr>
      <xdr:spPr>
        <a:xfrm>
          <a:off x="7677150" y="7953375"/>
          <a:ext cx="2790825" cy="447675"/>
        </a:xfrm>
        <a:prstGeom prst="wedgeRectCallout">
          <a:avLst>
            <a:gd name="adj1" fmla="val -62861"/>
            <a:gd name="adj2" fmla="val 14023"/>
          </a:avLst>
        </a:prstGeom>
        <a:solidFill>
          <a:srgbClr val="4F81BD"/>
        </a:solidFill>
        <a:ln w="25400" cmpd="sng">
          <a:solidFill>
            <a:srgbClr val="385D8A"/>
          </a:solidFill>
          <a:headEnd type="none"/>
          <a:tailEnd type="none"/>
        </a:ln>
      </xdr:spPr>
      <xdr:txBody>
        <a:bodyPr vertOverflow="clip" wrap="square"/>
        <a:p>
          <a:pPr algn="l">
            <a:defRPr/>
          </a:pPr>
          <a:r>
            <a:rPr lang="en-US" cap="none" sz="1050" b="0" i="0" u="none" baseline="0">
              <a:solidFill>
                <a:srgbClr val="FFFFFF"/>
              </a:solidFill>
              <a:latin typeface="ＭＳ Ｐゴシック"/>
              <a:ea typeface="ＭＳ Ｐゴシック"/>
              <a:cs typeface="ＭＳ Ｐゴシック"/>
            </a:rPr>
            <a:t>夕食、情報交換会（懇親会等）を利用する人数、時間帯を記入してください。</a:t>
          </a:r>
        </a:p>
      </xdr:txBody>
    </xdr:sp>
    <xdr:clientData/>
  </xdr:twoCellAnchor>
  <xdr:twoCellAnchor>
    <xdr:from>
      <xdr:col>23</xdr:col>
      <xdr:colOff>285750</xdr:colOff>
      <xdr:row>48</xdr:row>
      <xdr:rowOff>0</xdr:rowOff>
    </xdr:from>
    <xdr:to>
      <xdr:col>27</xdr:col>
      <xdr:colOff>342900</xdr:colOff>
      <xdr:row>50</xdr:row>
      <xdr:rowOff>152400</xdr:rowOff>
    </xdr:to>
    <xdr:sp>
      <xdr:nvSpPr>
        <xdr:cNvPr id="9" name="四角形吹き出し 14"/>
        <xdr:cNvSpPr>
          <a:spLocks/>
        </xdr:cNvSpPr>
      </xdr:nvSpPr>
      <xdr:spPr>
        <a:xfrm>
          <a:off x="7677150" y="8467725"/>
          <a:ext cx="2800350" cy="571500"/>
        </a:xfrm>
        <a:prstGeom prst="wedgeRectCallout">
          <a:avLst>
            <a:gd name="adj1" fmla="val -69037"/>
            <a:gd name="adj2" fmla="val -29430"/>
          </a:avLst>
        </a:prstGeom>
        <a:solidFill>
          <a:srgbClr val="4F81BD"/>
        </a:solidFill>
        <a:ln w="25400" cmpd="sng">
          <a:solidFill>
            <a:srgbClr val="385D8A"/>
          </a:solidFill>
          <a:headEnd type="none"/>
          <a:tailEnd type="none"/>
        </a:ln>
      </xdr:spPr>
      <xdr:txBody>
        <a:bodyPr vertOverflow="clip" wrap="square"/>
        <a:p>
          <a:pPr algn="l">
            <a:defRPr/>
          </a:pPr>
          <a:r>
            <a:rPr lang="en-US" cap="none" sz="1050" b="0" i="0" u="none" baseline="0">
              <a:solidFill>
                <a:srgbClr val="FFFFFF"/>
              </a:solidFill>
              <a:latin typeface="ＭＳ Ｐゴシック"/>
              <a:ea typeface="ＭＳ Ｐゴシック"/>
              <a:cs typeface="ＭＳ Ｐゴシック"/>
            </a:rPr>
            <a:t>昼食費を会社一括負担とする場合は食堂カードを発行します。記入ください</a:t>
          </a:r>
        </a:p>
      </xdr:txBody>
    </xdr:sp>
    <xdr:clientData/>
  </xdr:twoCellAnchor>
  <xdr:twoCellAnchor>
    <xdr:from>
      <xdr:col>23</xdr:col>
      <xdr:colOff>304800</xdr:colOff>
      <xdr:row>51</xdr:row>
      <xdr:rowOff>19050</xdr:rowOff>
    </xdr:from>
    <xdr:to>
      <xdr:col>27</xdr:col>
      <xdr:colOff>333375</xdr:colOff>
      <xdr:row>53</xdr:row>
      <xdr:rowOff>76200</xdr:rowOff>
    </xdr:to>
    <xdr:sp>
      <xdr:nvSpPr>
        <xdr:cNvPr id="10" name="四角形吹き出し 15"/>
        <xdr:cNvSpPr>
          <a:spLocks/>
        </xdr:cNvSpPr>
      </xdr:nvSpPr>
      <xdr:spPr>
        <a:xfrm>
          <a:off x="7696200" y="9115425"/>
          <a:ext cx="2771775" cy="476250"/>
        </a:xfrm>
        <a:prstGeom prst="wedgeRectCallout">
          <a:avLst>
            <a:gd name="adj1" fmla="val -126236"/>
            <a:gd name="adj2" fmla="val -110740"/>
          </a:avLst>
        </a:prstGeom>
        <a:solidFill>
          <a:srgbClr val="4F81BD"/>
        </a:solidFill>
        <a:ln w="25400" cmpd="sng">
          <a:solidFill>
            <a:srgbClr val="385D8A"/>
          </a:solidFill>
          <a:headEnd type="none"/>
          <a:tailEnd type="none"/>
        </a:ln>
      </xdr:spPr>
      <xdr:txBody>
        <a:bodyPr vertOverflow="clip" wrap="square"/>
        <a:p>
          <a:pPr algn="l">
            <a:defRPr/>
          </a:pPr>
          <a:r>
            <a:rPr lang="en-US" cap="none" sz="1050" b="0" i="0" u="none" baseline="0">
              <a:solidFill>
                <a:srgbClr val="FFFFFF"/>
              </a:solidFill>
              <a:latin typeface="ＭＳ Ｐゴシック"/>
              <a:ea typeface="ＭＳ Ｐゴシック"/>
              <a:cs typeface="ＭＳ Ｐゴシック"/>
            </a:rPr>
            <a:t>ネットワークを利用する場合○を付けてください。○はコピーできます。</a:t>
          </a:r>
        </a:p>
      </xdr:txBody>
    </xdr:sp>
    <xdr:clientData/>
  </xdr:twoCellAnchor>
  <xdr:twoCellAnchor>
    <xdr:from>
      <xdr:col>23</xdr:col>
      <xdr:colOff>314325</xdr:colOff>
      <xdr:row>53</xdr:row>
      <xdr:rowOff>133350</xdr:rowOff>
    </xdr:from>
    <xdr:to>
      <xdr:col>27</xdr:col>
      <xdr:colOff>333375</xdr:colOff>
      <xdr:row>55</xdr:row>
      <xdr:rowOff>180975</xdr:rowOff>
    </xdr:to>
    <xdr:sp>
      <xdr:nvSpPr>
        <xdr:cNvPr id="11" name="四角形吹き出し 16"/>
        <xdr:cNvSpPr>
          <a:spLocks/>
        </xdr:cNvSpPr>
      </xdr:nvSpPr>
      <xdr:spPr>
        <a:xfrm>
          <a:off x="7705725" y="9648825"/>
          <a:ext cx="2762250" cy="466725"/>
        </a:xfrm>
        <a:prstGeom prst="wedgeRectCallout">
          <a:avLst>
            <a:gd name="adj1" fmla="val -62449"/>
            <a:gd name="adj2" fmla="val -48740"/>
          </a:avLst>
        </a:prstGeom>
        <a:solidFill>
          <a:srgbClr val="4F81BD"/>
        </a:solidFill>
        <a:ln w="25400" cmpd="sng">
          <a:solidFill>
            <a:srgbClr val="385D8A"/>
          </a:solidFill>
          <a:headEnd type="none"/>
          <a:tailEnd type="none"/>
        </a:ln>
      </xdr:spPr>
      <xdr:txBody>
        <a:bodyPr vertOverflow="clip" wrap="square"/>
        <a:p>
          <a:pPr algn="l">
            <a:defRPr/>
          </a:pPr>
          <a:r>
            <a:rPr lang="en-US" cap="none" sz="1050" b="0" i="0" u="none" baseline="0">
              <a:solidFill>
                <a:srgbClr val="FFFFFF"/>
              </a:solidFill>
              <a:latin typeface="ＭＳ Ｐゴシック"/>
              <a:ea typeface="ＭＳ Ｐゴシック"/>
              <a:cs typeface="ＭＳ Ｐゴシック"/>
            </a:rPr>
            <a:t>備品は常設と貸し出しがあります。</a:t>
          </a:r>
          <a:r>
            <a:rPr lang="en-US" cap="none" sz="1050" b="0" i="0" u="none" baseline="0">
              <a:solidFill>
                <a:srgbClr val="FFFFFF"/>
              </a:solidFill>
            </a:rPr>
            <a:t>
</a:t>
          </a:r>
          <a:r>
            <a:rPr lang="en-US" cap="none" sz="1050" b="0" i="0" u="none" baseline="0">
              <a:solidFill>
                <a:srgbClr val="FFFFFF"/>
              </a:solidFill>
              <a:latin typeface="ＭＳ Ｐゴシック"/>
              <a:ea typeface="ＭＳ Ｐゴシック"/>
              <a:cs typeface="ＭＳ Ｐゴシック"/>
            </a:rPr>
            <a:t>お問い合わせください</a:t>
          </a:r>
          <a:r>
            <a:rPr lang="en-US" cap="none" sz="1100" b="0" i="0" u="none" baseline="0">
              <a:solidFill>
                <a:srgbClr val="FFFFFF"/>
              </a:solidFill>
              <a:latin typeface="ＭＳ Ｐゴシック"/>
              <a:ea typeface="ＭＳ Ｐゴシック"/>
              <a:cs typeface="ＭＳ Ｐゴシック"/>
            </a:rPr>
            <a:t>。</a:t>
          </a:r>
        </a:p>
      </xdr:txBody>
    </xdr:sp>
    <xdr:clientData/>
  </xdr:twoCellAnchor>
  <xdr:twoCellAnchor>
    <xdr:from>
      <xdr:col>23</xdr:col>
      <xdr:colOff>276225</xdr:colOff>
      <xdr:row>4</xdr:row>
      <xdr:rowOff>66675</xdr:rowOff>
    </xdr:from>
    <xdr:to>
      <xdr:col>27</xdr:col>
      <xdr:colOff>428625</xdr:colOff>
      <xdr:row>9</xdr:row>
      <xdr:rowOff>47625</xdr:rowOff>
    </xdr:to>
    <xdr:sp>
      <xdr:nvSpPr>
        <xdr:cNvPr id="12" name="四角形吹き出し 17"/>
        <xdr:cNvSpPr>
          <a:spLocks/>
        </xdr:cNvSpPr>
      </xdr:nvSpPr>
      <xdr:spPr>
        <a:xfrm>
          <a:off x="7667625" y="695325"/>
          <a:ext cx="2895600" cy="933450"/>
        </a:xfrm>
        <a:prstGeom prst="wedgeRectCallout">
          <a:avLst>
            <a:gd name="adj1" fmla="val -85476"/>
            <a:gd name="adj2" fmla="val 47162"/>
          </a:avLst>
        </a:prstGeom>
        <a:solidFill>
          <a:srgbClr val="4F81BD"/>
        </a:solidFill>
        <a:ln w="25400" cmpd="sng">
          <a:solidFill>
            <a:srgbClr val="385D8A"/>
          </a:solidFill>
          <a:headEnd type="none"/>
          <a:tailEnd type="none"/>
        </a:ln>
      </xdr:spPr>
      <xdr:txBody>
        <a:bodyPr vertOverflow="clip" wrap="square"/>
        <a:p>
          <a:pPr algn="l">
            <a:defRPr/>
          </a:pPr>
          <a:r>
            <a:rPr lang="en-US" cap="none" sz="1050" b="0" i="0" u="none" baseline="0">
              <a:solidFill>
                <a:srgbClr val="FFFFFF"/>
              </a:solidFill>
              <a:latin typeface="ＭＳ Ｐゴシック"/>
              <a:ea typeface="ＭＳ Ｐゴシック"/>
              <a:cs typeface="ＭＳ Ｐゴシック"/>
            </a:rPr>
            <a:t>わかりやすく赤太字で書いております。実際は黒でお願いします。申込後に変更がある場合は</a:t>
          </a:r>
          <a:r>
            <a:rPr lang="en-US" cap="none" sz="1050" b="1" i="0" u="none" baseline="0">
              <a:solidFill>
                <a:srgbClr val="FF0000"/>
              </a:solidFill>
              <a:latin typeface="ＭＳ Ｐゴシック"/>
              <a:ea typeface="ＭＳ Ｐゴシック"/>
              <a:cs typeface="ＭＳ Ｐゴシック"/>
            </a:rPr>
            <a:t>朱書き</a:t>
          </a:r>
          <a:r>
            <a:rPr lang="en-US" cap="none" sz="1050" b="0" i="0" u="none" baseline="0">
              <a:solidFill>
                <a:srgbClr val="FFFFFF"/>
              </a:solidFill>
              <a:latin typeface="ＭＳ Ｐゴシック"/>
              <a:ea typeface="ＭＳ Ｐゴシック"/>
              <a:cs typeface="ＭＳ Ｐゴシック"/>
            </a:rPr>
            <a:t>でお願いします。</a:t>
          </a:r>
        </a:p>
      </xdr:txBody>
    </xdr:sp>
    <xdr:clientData/>
  </xdr:twoCellAnchor>
  <xdr:twoCellAnchor>
    <xdr:from>
      <xdr:col>23</xdr:col>
      <xdr:colOff>304800</xdr:colOff>
      <xdr:row>31</xdr:row>
      <xdr:rowOff>0</xdr:rowOff>
    </xdr:from>
    <xdr:to>
      <xdr:col>27</xdr:col>
      <xdr:colOff>342900</xdr:colOff>
      <xdr:row>39</xdr:row>
      <xdr:rowOff>95250</xdr:rowOff>
    </xdr:to>
    <xdr:sp>
      <xdr:nvSpPr>
        <xdr:cNvPr id="13" name="四角形吹き出し 19"/>
        <xdr:cNvSpPr>
          <a:spLocks/>
        </xdr:cNvSpPr>
      </xdr:nvSpPr>
      <xdr:spPr>
        <a:xfrm>
          <a:off x="7696200" y="5953125"/>
          <a:ext cx="2781300" cy="723900"/>
        </a:xfrm>
        <a:prstGeom prst="wedgeRectCallout">
          <a:avLst>
            <a:gd name="adj1" fmla="val -66490"/>
            <a:gd name="adj2" fmla="val 30847"/>
          </a:avLst>
        </a:prstGeom>
        <a:solidFill>
          <a:srgbClr val="4F81BD"/>
        </a:solidFill>
        <a:ln w="25400" cmpd="sng">
          <a:solidFill>
            <a:srgbClr val="385D8A"/>
          </a:solidFill>
          <a:headEnd type="none"/>
          <a:tailEnd type="none"/>
        </a:ln>
      </xdr:spPr>
      <xdr:txBody>
        <a:bodyPr vertOverflow="clip" wrap="square"/>
        <a:p>
          <a:pPr algn="l">
            <a:defRPr/>
          </a:pPr>
          <a:r>
            <a:rPr lang="en-US" cap="none" sz="1050" b="0" i="0" u="none" baseline="0">
              <a:solidFill>
                <a:srgbClr val="FFFFFF"/>
              </a:solidFill>
              <a:latin typeface="ＭＳ Ｐゴシック"/>
              <a:ea typeface="ＭＳ Ｐゴシック"/>
              <a:cs typeface="ＭＳ Ｐゴシック"/>
            </a:rPr>
            <a:t>部屋番号は当利用申込で申込された場合は、当方で記入し返送いたします。電話の場合は当方から連絡した番号をご記入ください。</a:t>
          </a:r>
        </a:p>
      </xdr:txBody>
    </xdr:sp>
    <xdr:clientData/>
  </xdr:twoCellAnchor>
  <xdr:twoCellAnchor>
    <xdr:from>
      <xdr:col>23</xdr:col>
      <xdr:colOff>276225</xdr:colOff>
      <xdr:row>0</xdr:row>
      <xdr:rowOff>133350</xdr:rowOff>
    </xdr:from>
    <xdr:to>
      <xdr:col>27</xdr:col>
      <xdr:colOff>419100</xdr:colOff>
      <xdr:row>4</xdr:row>
      <xdr:rowOff>19050</xdr:rowOff>
    </xdr:to>
    <xdr:sp>
      <xdr:nvSpPr>
        <xdr:cNvPr id="14" name="四角形吹き出し 20"/>
        <xdr:cNvSpPr>
          <a:spLocks/>
        </xdr:cNvSpPr>
      </xdr:nvSpPr>
      <xdr:spPr>
        <a:xfrm>
          <a:off x="7667625" y="133350"/>
          <a:ext cx="2886075" cy="514350"/>
        </a:xfrm>
        <a:prstGeom prst="wedgeRectCallout">
          <a:avLst>
            <a:gd name="adj1" fmla="val -58736"/>
            <a:gd name="adj2" fmla="val -37500"/>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申込時、変更時に日付を記入してください。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例　</a:t>
          </a:r>
          <a:r>
            <a:rPr lang="en-US" cap="none" sz="1100" b="0" i="0" u="none" baseline="0">
              <a:solidFill>
                <a:srgbClr val="FFFFFF"/>
              </a:solidFill>
            </a:rPr>
            <a:t>2018/11/28</a:t>
          </a:r>
        </a:p>
      </xdr:txBody>
    </xdr:sp>
    <xdr:clientData/>
  </xdr:twoCellAnchor>
  <xdr:twoCellAnchor editAs="oneCell">
    <xdr:from>
      <xdr:col>17</xdr:col>
      <xdr:colOff>247650</xdr:colOff>
      <xdr:row>6</xdr:row>
      <xdr:rowOff>142875</xdr:rowOff>
    </xdr:from>
    <xdr:to>
      <xdr:col>22</xdr:col>
      <xdr:colOff>266700</xdr:colOff>
      <xdr:row>8</xdr:row>
      <xdr:rowOff>19050</xdr:rowOff>
    </xdr:to>
    <xdr:pic>
      <xdr:nvPicPr>
        <xdr:cNvPr id="15" name="図 24"/>
        <xdr:cNvPicPr preferRelativeResize="1">
          <a:picLocks noChangeAspect="1"/>
        </xdr:cNvPicPr>
      </xdr:nvPicPr>
      <xdr:blipFill>
        <a:blip r:embed="rId1"/>
        <a:stretch>
          <a:fillRect/>
        </a:stretch>
      </xdr:blipFill>
      <xdr:spPr>
        <a:xfrm>
          <a:off x="5867400" y="1095375"/>
          <a:ext cx="1495425" cy="209550"/>
        </a:xfrm>
        <a:prstGeom prst="rect">
          <a:avLst/>
        </a:prstGeom>
        <a:noFill/>
        <a:ln w="9525" cmpd="sng">
          <a:noFill/>
        </a:ln>
      </xdr:spPr>
    </xdr:pic>
    <xdr:clientData/>
  </xdr:twoCellAnchor>
  <xdr:twoCellAnchor>
    <xdr:from>
      <xdr:col>15</xdr:col>
      <xdr:colOff>209550</xdr:colOff>
      <xdr:row>1</xdr:row>
      <xdr:rowOff>57150</xdr:rowOff>
    </xdr:from>
    <xdr:to>
      <xdr:col>23</xdr:col>
      <xdr:colOff>57150</xdr:colOff>
      <xdr:row>6</xdr:row>
      <xdr:rowOff>57150</xdr:rowOff>
    </xdr:to>
    <xdr:sp>
      <xdr:nvSpPr>
        <xdr:cNvPr id="16" name="四角形吹き出し 21"/>
        <xdr:cNvSpPr>
          <a:spLocks/>
        </xdr:cNvSpPr>
      </xdr:nvSpPr>
      <xdr:spPr>
        <a:xfrm>
          <a:off x="5286375" y="266700"/>
          <a:ext cx="2162175" cy="742950"/>
        </a:xfrm>
        <a:prstGeom prst="wedgeRectCallout">
          <a:avLst>
            <a:gd name="adj1" fmla="val 870"/>
            <a:gd name="adj2" fmla="val 57537"/>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latin typeface="ＭＳ Ｐゴシック"/>
              <a:ea typeface="ＭＳ Ｐゴシック"/>
              <a:cs typeface="ＭＳ Ｐゴシック"/>
            </a:rPr>
            <a:t>グレーの塗りつぶしは、関連する項目から自動表示します。</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オレンジは申し込みで必須となる項目です。</a:t>
          </a:r>
        </a:p>
      </xdr:txBody>
    </xdr:sp>
    <xdr:clientData/>
  </xdr:twoCellAnchor>
  <xdr:twoCellAnchor>
    <xdr:from>
      <xdr:col>5</xdr:col>
      <xdr:colOff>276225</xdr:colOff>
      <xdr:row>8</xdr:row>
      <xdr:rowOff>152400</xdr:rowOff>
    </xdr:from>
    <xdr:to>
      <xdr:col>6</xdr:col>
      <xdr:colOff>57150</xdr:colOff>
      <xdr:row>8</xdr:row>
      <xdr:rowOff>152400</xdr:rowOff>
    </xdr:to>
    <xdr:sp>
      <xdr:nvSpPr>
        <xdr:cNvPr id="17" name="直線コネクタ 18"/>
        <xdr:cNvSpPr>
          <a:spLocks/>
        </xdr:cNvSpPr>
      </xdr:nvSpPr>
      <xdr:spPr>
        <a:xfrm>
          <a:off x="2428875" y="1438275"/>
          <a:ext cx="762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62</xdr:row>
      <xdr:rowOff>142875</xdr:rowOff>
    </xdr:from>
    <xdr:to>
      <xdr:col>33</xdr:col>
      <xdr:colOff>971550</xdr:colOff>
      <xdr:row>65</xdr:row>
      <xdr:rowOff>104775</xdr:rowOff>
    </xdr:to>
    <xdr:sp>
      <xdr:nvSpPr>
        <xdr:cNvPr id="1" name="AutoShape 2"/>
        <xdr:cNvSpPr>
          <a:spLocks/>
        </xdr:cNvSpPr>
      </xdr:nvSpPr>
      <xdr:spPr>
        <a:xfrm>
          <a:off x="142875" y="12506325"/>
          <a:ext cx="7153275" cy="523875"/>
        </a:xfrm>
        <a:prstGeom prst="flowChartAlternateProcess">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142875</xdr:colOff>
      <xdr:row>63</xdr:row>
      <xdr:rowOff>19050</xdr:rowOff>
    </xdr:from>
    <xdr:to>
      <xdr:col>34</xdr:col>
      <xdr:colOff>0</xdr:colOff>
      <xdr:row>64</xdr:row>
      <xdr:rowOff>123825</xdr:rowOff>
    </xdr:to>
    <xdr:sp>
      <xdr:nvSpPr>
        <xdr:cNvPr id="2" name="Text Box 5"/>
        <xdr:cNvSpPr txBox="1">
          <a:spLocks noChangeArrowheads="1"/>
        </xdr:cNvSpPr>
      </xdr:nvSpPr>
      <xdr:spPr>
        <a:xfrm>
          <a:off x="219075" y="12544425"/>
          <a:ext cx="7562850" cy="304800"/>
        </a:xfrm>
        <a:prstGeom prst="rect">
          <a:avLst/>
        </a:prstGeom>
        <a:noFill/>
        <a:ln w="9525" cmpd="sng">
          <a:noFill/>
        </a:ln>
      </xdr:spPr>
      <xdr:txBody>
        <a:bodyPr vertOverflow="clip" wrap="square" lIns="27432" tIns="18288" rIns="0" bIns="0"/>
        <a:p>
          <a:pPr algn="l">
            <a:defRPr/>
          </a:pPr>
          <a:r>
            <a:rPr lang="en-US" cap="none" sz="1000" b="1" i="0" u="none"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変更時のお願い</a:t>
          </a:r>
          <a:r>
            <a:rPr lang="en-US" cap="none" sz="1000" b="1"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219075</xdr:colOff>
      <xdr:row>63</xdr:row>
      <xdr:rowOff>190500</xdr:rowOff>
    </xdr:from>
    <xdr:to>
      <xdr:col>33</xdr:col>
      <xdr:colOff>990600</xdr:colOff>
      <xdr:row>65</xdr:row>
      <xdr:rowOff>114300</xdr:rowOff>
    </xdr:to>
    <xdr:sp>
      <xdr:nvSpPr>
        <xdr:cNvPr id="3" name="Text Box 6"/>
        <xdr:cNvSpPr txBox="1">
          <a:spLocks noChangeArrowheads="1"/>
        </xdr:cNvSpPr>
      </xdr:nvSpPr>
      <xdr:spPr>
        <a:xfrm>
          <a:off x="295275" y="12715875"/>
          <a:ext cx="7019925" cy="32385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　変更の際は、最初にご提出頂いた</a:t>
          </a:r>
          <a:r>
            <a:rPr lang="en-US" cap="none" sz="1000" b="0" i="0" u="sng" baseline="0">
              <a:solidFill>
                <a:srgbClr val="000000"/>
              </a:solidFill>
              <a:latin typeface="ＭＳ Ｐゴシック"/>
              <a:ea typeface="ＭＳ Ｐゴシック"/>
              <a:cs typeface="ＭＳ Ｐゴシック"/>
            </a:rPr>
            <a:t>名前の順番は入替えず</a:t>
          </a:r>
          <a:r>
            <a:rPr lang="en-US" cap="none" sz="1000" b="0" i="0" u="none" baseline="0">
              <a:solidFill>
                <a:srgbClr val="000000"/>
              </a:solidFill>
              <a:latin typeface="ＭＳ Ｐゴシック"/>
              <a:ea typeface="ＭＳ Ｐゴシック"/>
              <a:cs typeface="ＭＳ Ｐゴシック"/>
            </a:rPr>
            <a:t>に、赤字などで修正してください。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また備考欄には、変更日をご記入ください。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キャンセル者</a:t>
          </a:r>
          <a:r>
            <a:rPr lang="en-US" cap="none" sz="1000" b="0" i="0" u="sng" baseline="0">
              <a:solidFill>
                <a:srgbClr val="000000"/>
              </a:solidFill>
              <a:latin typeface="ＭＳ Ｐゴシック"/>
              <a:ea typeface="ＭＳ Ｐゴシック"/>
              <a:cs typeface="ＭＳ Ｐゴシック"/>
            </a:rPr>
            <a:t> ⇒ </a:t>
          </a:r>
          <a:r>
            <a:rPr lang="en-US" cap="none" sz="1000" b="0" i="0" u="sng" baseline="0">
              <a:solidFill>
                <a:srgbClr val="000000"/>
              </a:solidFill>
              <a:latin typeface="ＭＳ Ｐゴシック"/>
              <a:ea typeface="ＭＳ Ｐゴシック"/>
              <a:cs typeface="ＭＳ Ｐゴシック"/>
            </a:rPr>
            <a:t>取消し線</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追加者</a:t>
          </a:r>
          <a:r>
            <a:rPr lang="en-US" cap="none" sz="1000" b="0" i="0" u="sng" baseline="0">
              <a:solidFill>
                <a:srgbClr val="000000"/>
              </a:solidFill>
              <a:latin typeface="ＭＳ Ｐゴシック"/>
              <a:ea typeface="ＭＳ Ｐゴシック"/>
              <a:cs typeface="ＭＳ Ｐゴシック"/>
            </a:rPr>
            <a:t> ⇒ </a:t>
          </a:r>
          <a:r>
            <a:rPr lang="en-US" cap="none" sz="1000" b="0" i="0" u="sng" baseline="0">
              <a:solidFill>
                <a:srgbClr val="000000"/>
              </a:solidFill>
              <a:latin typeface="ＭＳ Ｐゴシック"/>
              <a:ea typeface="ＭＳ Ｐゴシック"/>
              <a:cs typeface="ＭＳ Ｐゴシック"/>
            </a:rPr>
            <a:t>最後尾</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editAs="oneCell">
    <xdr:from>
      <xdr:col>32</xdr:col>
      <xdr:colOff>9525</xdr:colOff>
      <xdr:row>2</xdr:row>
      <xdr:rowOff>9525</xdr:rowOff>
    </xdr:from>
    <xdr:to>
      <xdr:col>33</xdr:col>
      <xdr:colOff>1438275</xdr:colOff>
      <xdr:row>3</xdr:row>
      <xdr:rowOff>19050</xdr:rowOff>
    </xdr:to>
    <xdr:pic>
      <xdr:nvPicPr>
        <xdr:cNvPr id="4" name="図 4"/>
        <xdr:cNvPicPr preferRelativeResize="1">
          <a:picLocks noChangeAspect="1"/>
        </xdr:cNvPicPr>
      </xdr:nvPicPr>
      <xdr:blipFill>
        <a:blip r:embed="rId1"/>
        <a:stretch>
          <a:fillRect/>
        </a:stretch>
      </xdr:blipFill>
      <xdr:spPr>
        <a:xfrm>
          <a:off x="6267450" y="314325"/>
          <a:ext cx="1495425" cy="209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219075</xdr:colOff>
      <xdr:row>5</xdr:row>
      <xdr:rowOff>47625</xdr:rowOff>
    </xdr:from>
    <xdr:to>
      <xdr:col>17</xdr:col>
      <xdr:colOff>0</xdr:colOff>
      <xdr:row>6</xdr:row>
      <xdr:rowOff>19050</xdr:rowOff>
    </xdr:to>
    <xdr:pic>
      <xdr:nvPicPr>
        <xdr:cNvPr id="1" name="図 1"/>
        <xdr:cNvPicPr preferRelativeResize="1">
          <a:picLocks noChangeAspect="1"/>
        </xdr:cNvPicPr>
      </xdr:nvPicPr>
      <xdr:blipFill>
        <a:blip r:embed="rId1"/>
        <a:stretch>
          <a:fillRect/>
        </a:stretch>
      </xdr:blipFill>
      <xdr:spPr>
        <a:xfrm>
          <a:off x="4953000" y="2400300"/>
          <a:ext cx="1495425" cy="209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8</xdr:row>
      <xdr:rowOff>85725</xdr:rowOff>
    </xdr:from>
    <xdr:to>
      <xdr:col>6</xdr:col>
      <xdr:colOff>95250</xdr:colOff>
      <xdr:row>8</xdr:row>
      <xdr:rowOff>85725</xdr:rowOff>
    </xdr:to>
    <xdr:sp>
      <xdr:nvSpPr>
        <xdr:cNvPr id="1" name="直線コネクタ 2"/>
        <xdr:cNvSpPr>
          <a:spLocks/>
        </xdr:cNvSpPr>
      </xdr:nvSpPr>
      <xdr:spPr>
        <a:xfrm>
          <a:off x="2514600" y="1333500"/>
          <a:ext cx="762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247650</xdr:colOff>
      <xdr:row>17</xdr:row>
      <xdr:rowOff>95250</xdr:rowOff>
    </xdr:from>
    <xdr:to>
      <xdr:col>6</xdr:col>
      <xdr:colOff>28575</xdr:colOff>
      <xdr:row>17</xdr:row>
      <xdr:rowOff>95250</xdr:rowOff>
    </xdr:to>
    <xdr:sp>
      <xdr:nvSpPr>
        <xdr:cNvPr id="2" name="直線コネクタ 3"/>
        <xdr:cNvSpPr>
          <a:spLocks/>
        </xdr:cNvSpPr>
      </xdr:nvSpPr>
      <xdr:spPr>
        <a:xfrm>
          <a:off x="2447925" y="2819400"/>
          <a:ext cx="762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17</xdr:col>
      <xdr:colOff>257175</xdr:colOff>
      <xdr:row>6</xdr:row>
      <xdr:rowOff>104775</xdr:rowOff>
    </xdr:from>
    <xdr:to>
      <xdr:col>22</xdr:col>
      <xdr:colOff>276225</xdr:colOff>
      <xdr:row>8</xdr:row>
      <xdr:rowOff>19050</xdr:rowOff>
    </xdr:to>
    <xdr:pic>
      <xdr:nvPicPr>
        <xdr:cNvPr id="3" name="図 4"/>
        <xdr:cNvPicPr preferRelativeResize="1">
          <a:picLocks noChangeAspect="1"/>
        </xdr:cNvPicPr>
      </xdr:nvPicPr>
      <xdr:blipFill>
        <a:blip r:embed="rId1"/>
        <a:stretch>
          <a:fillRect/>
        </a:stretch>
      </xdr:blipFill>
      <xdr:spPr>
        <a:xfrm>
          <a:off x="5972175" y="1057275"/>
          <a:ext cx="1495425" cy="2095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11</xdr:row>
      <xdr:rowOff>85725</xdr:rowOff>
    </xdr:from>
    <xdr:to>
      <xdr:col>6</xdr:col>
      <xdr:colOff>85725</xdr:colOff>
      <xdr:row>11</xdr:row>
      <xdr:rowOff>85725</xdr:rowOff>
    </xdr:to>
    <xdr:sp>
      <xdr:nvSpPr>
        <xdr:cNvPr id="1" name="直線コネクタ 2"/>
        <xdr:cNvSpPr>
          <a:spLocks/>
        </xdr:cNvSpPr>
      </xdr:nvSpPr>
      <xdr:spPr>
        <a:xfrm>
          <a:off x="2486025" y="1819275"/>
          <a:ext cx="762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20</xdr:row>
      <xdr:rowOff>95250</xdr:rowOff>
    </xdr:from>
    <xdr:to>
      <xdr:col>6</xdr:col>
      <xdr:colOff>19050</xdr:colOff>
      <xdr:row>20</xdr:row>
      <xdr:rowOff>95250</xdr:rowOff>
    </xdr:to>
    <xdr:sp>
      <xdr:nvSpPr>
        <xdr:cNvPr id="2" name="直線コネクタ 3"/>
        <xdr:cNvSpPr>
          <a:spLocks/>
        </xdr:cNvSpPr>
      </xdr:nvSpPr>
      <xdr:spPr>
        <a:xfrm>
          <a:off x="2419350" y="3286125"/>
          <a:ext cx="762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17</xdr:col>
      <xdr:colOff>257175</xdr:colOff>
      <xdr:row>9</xdr:row>
      <xdr:rowOff>104775</xdr:rowOff>
    </xdr:from>
    <xdr:to>
      <xdr:col>22</xdr:col>
      <xdr:colOff>276225</xdr:colOff>
      <xdr:row>11</xdr:row>
      <xdr:rowOff>19050</xdr:rowOff>
    </xdr:to>
    <xdr:pic>
      <xdr:nvPicPr>
        <xdr:cNvPr id="3" name="図 4"/>
        <xdr:cNvPicPr preferRelativeResize="1">
          <a:picLocks noChangeAspect="1"/>
        </xdr:cNvPicPr>
      </xdr:nvPicPr>
      <xdr:blipFill>
        <a:blip r:embed="rId1"/>
        <a:stretch>
          <a:fillRect/>
        </a:stretch>
      </xdr:blipFill>
      <xdr:spPr>
        <a:xfrm>
          <a:off x="5962650" y="1543050"/>
          <a:ext cx="1495425" cy="209550"/>
        </a:xfrm>
        <a:prstGeom prst="rect">
          <a:avLst/>
        </a:prstGeom>
        <a:noFill/>
        <a:ln w="9525" cmpd="sng">
          <a:noFill/>
        </a:ln>
      </xdr:spPr>
    </xdr:pic>
    <xdr:clientData/>
  </xdr:twoCellAnchor>
</xdr:wsDr>
</file>

<file path=xl/tables/table1.xml><?xml version="1.0" encoding="utf-8"?>
<table xmlns="http://schemas.openxmlformats.org/spreadsheetml/2006/main" id="1" name="業者別飲物テーブル" displayName="業者別飲物テーブル" ref="A2:E59" comment="" totalsRowShown="0">
  <autoFilter ref="A2:E59"/>
  <tableColumns count="5">
    <tableColumn id="1" name="会場"/>
    <tableColumn id="2" name="品名"/>
    <tableColumn id="7" name="容　　量"/>
    <tableColumn id="8" name="価格（円）"/>
    <tableColumn id="10" name="エームサービス"/>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yoyaku@hrd.toshiba.co.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B2:I26"/>
  <sheetViews>
    <sheetView showGridLines="0" showRowColHeaders="0" tabSelected="1" zoomScalePageLayoutView="0" workbookViewId="0" topLeftCell="A1">
      <selection activeCell="D9" sqref="D9:E9"/>
    </sheetView>
  </sheetViews>
  <sheetFormatPr defaultColWidth="9.00390625" defaultRowHeight="13.5"/>
  <cols>
    <col min="1" max="1" width="1.00390625" style="0" customWidth="1"/>
    <col min="2" max="2" width="2.875" style="0" customWidth="1"/>
    <col min="3" max="3" width="2.75390625" style="0" customWidth="1"/>
    <col min="4" max="4" width="29.00390625" style="0" customWidth="1"/>
    <col min="5" max="5" width="3.25390625" style="0" customWidth="1"/>
    <col min="6" max="6" width="5.875" style="0" customWidth="1"/>
    <col min="7" max="7" width="29.375" style="0" customWidth="1"/>
    <col min="8" max="8" width="3.625" style="0" customWidth="1"/>
  </cols>
  <sheetData>
    <row r="1" ht="7.5" customHeight="1" thickBot="1"/>
    <row r="2" spans="4:9" ht="53.25" customHeight="1" thickBot="1">
      <c r="D2" s="383" t="s">
        <v>268</v>
      </c>
      <c r="E2" s="384"/>
      <c r="F2" s="384"/>
      <c r="G2" s="384"/>
      <c r="H2" s="384"/>
      <c r="I2" s="385"/>
    </row>
    <row r="3" ht="7.5" customHeight="1"/>
    <row r="4" spans="2:4" ht="32.25" customHeight="1">
      <c r="B4" s="98" t="s">
        <v>126</v>
      </c>
      <c r="C4" s="94"/>
      <c r="D4" s="94"/>
    </row>
    <row r="5" ht="16.5">
      <c r="D5" s="97" t="s">
        <v>238</v>
      </c>
    </row>
    <row r="6" ht="16.5">
      <c r="D6" s="97"/>
    </row>
    <row r="7" spans="3:7" ht="19.5">
      <c r="C7" s="98" t="s">
        <v>272</v>
      </c>
      <c r="D7" s="98"/>
      <c r="E7" s="98"/>
      <c r="F7" s="98"/>
      <c r="G7" s="98"/>
    </row>
    <row r="8" spans="3:9" ht="19.5">
      <c r="C8" s="98"/>
      <c r="D8" s="396" t="s">
        <v>131</v>
      </c>
      <c r="E8" s="396"/>
      <c r="F8" s="396"/>
      <c r="G8" s="299" t="s">
        <v>237</v>
      </c>
      <c r="H8" s="396" t="s">
        <v>165</v>
      </c>
      <c r="I8" s="396"/>
    </row>
    <row r="9" spans="3:9" ht="19.5">
      <c r="C9" s="98"/>
      <c r="D9" s="389" t="s">
        <v>122</v>
      </c>
      <c r="E9" s="390"/>
      <c r="F9" s="287" t="s">
        <v>235</v>
      </c>
      <c r="G9" s="167" t="s">
        <v>130</v>
      </c>
      <c r="H9" s="399">
        <f>'利用申込書'!$T$1</f>
        <v>0</v>
      </c>
      <c r="I9" s="399"/>
    </row>
    <row r="10" spans="3:9" ht="19.5">
      <c r="C10" s="98"/>
      <c r="D10" s="389" t="s">
        <v>121</v>
      </c>
      <c r="E10" s="390"/>
      <c r="F10" s="287" t="s">
        <v>235</v>
      </c>
      <c r="G10" s="167" t="s">
        <v>130</v>
      </c>
      <c r="H10" s="399">
        <f>'利用者名簿'!$AH$1</f>
        <v>0</v>
      </c>
      <c r="I10" s="399"/>
    </row>
    <row r="11" spans="3:9" ht="19.5">
      <c r="C11" s="98"/>
      <c r="D11" s="391" t="s">
        <v>127</v>
      </c>
      <c r="E11" s="392"/>
      <c r="F11" s="288" t="s">
        <v>236</v>
      </c>
      <c r="G11" s="167" t="s">
        <v>130</v>
      </c>
      <c r="H11" s="400">
        <f>'ﾈｯﾄ接続申請書'!$P$2</f>
        <v>0</v>
      </c>
      <c r="I11" s="401"/>
    </row>
    <row r="12" spans="3:9" ht="19.5">
      <c r="C12" s="98"/>
      <c r="D12" s="391" t="s">
        <v>170</v>
      </c>
      <c r="E12" s="392"/>
      <c r="F12" s="288" t="s">
        <v>236</v>
      </c>
      <c r="G12" s="167" t="s">
        <v>130</v>
      </c>
      <c r="H12" s="399">
        <f>'飲食関係申込書'!$T$1</f>
        <v>0</v>
      </c>
      <c r="I12" s="399"/>
    </row>
    <row r="13" spans="3:9" ht="19.5">
      <c r="C13" s="98"/>
      <c r="D13" s="391" t="s">
        <v>340</v>
      </c>
      <c r="E13" s="392"/>
      <c r="F13" s="288" t="s">
        <v>236</v>
      </c>
      <c r="G13" s="167" t="s">
        <v>130</v>
      </c>
      <c r="H13" s="399">
        <f>'情報交換会'!$T$1</f>
        <v>0</v>
      </c>
      <c r="I13" s="399"/>
    </row>
    <row r="14" spans="3:7" ht="19.5">
      <c r="C14" s="98"/>
      <c r="D14" s="10"/>
      <c r="E14" s="98"/>
      <c r="F14" s="98"/>
      <c r="G14" s="98"/>
    </row>
    <row r="15" spans="3:7" ht="19.5">
      <c r="C15" s="98" t="s">
        <v>244</v>
      </c>
      <c r="D15" s="98"/>
      <c r="E15" s="98"/>
      <c r="F15" s="98"/>
      <c r="G15" s="98"/>
    </row>
    <row r="16" spans="3:7" ht="19.5">
      <c r="C16" s="98"/>
      <c r="D16" s="302" t="s">
        <v>184</v>
      </c>
      <c r="E16" s="98"/>
      <c r="F16" s="98"/>
      <c r="G16" s="98"/>
    </row>
    <row r="18" spans="2:9" ht="21">
      <c r="B18" s="402" t="s">
        <v>133</v>
      </c>
      <c r="C18" s="402"/>
      <c r="D18" s="402"/>
      <c r="E18" s="402"/>
      <c r="F18" s="402"/>
      <c r="G18" s="402"/>
      <c r="H18" s="402"/>
      <c r="I18" s="402"/>
    </row>
    <row r="19" spans="2:7" ht="3.75" customHeight="1" thickBot="1">
      <c r="B19" s="10"/>
      <c r="C19" s="10"/>
      <c r="D19" s="10"/>
      <c r="E19" s="10"/>
      <c r="F19" s="10"/>
      <c r="G19" s="10"/>
    </row>
    <row r="20" spans="3:9" ht="21">
      <c r="C20" s="95"/>
      <c r="D20" s="289"/>
      <c r="E20" s="289"/>
      <c r="F20" s="289"/>
      <c r="G20" s="397"/>
      <c r="H20" s="397"/>
      <c r="I20" s="398"/>
    </row>
    <row r="21" spans="3:9" ht="21">
      <c r="C21" s="81"/>
      <c r="D21" s="382" t="s">
        <v>342</v>
      </c>
      <c r="E21" s="382"/>
      <c r="F21" s="382"/>
      <c r="G21" s="297" t="s">
        <v>345</v>
      </c>
      <c r="H21" s="297"/>
      <c r="I21" s="298"/>
    </row>
    <row r="22" spans="3:9" ht="9" customHeight="1">
      <c r="C22" s="81"/>
      <c r="D22" s="290"/>
      <c r="E22" s="290"/>
      <c r="F22" s="290"/>
      <c r="G22" s="382"/>
      <c r="H22" s="382"/>
      <c r="I22" s="393"/>
    </row>
    <row r="23" spans="3:9" ht="21">
      <c r="C23" s="81"/>
      <c r="D23" s="388" t="s">
        <v>116</v>
      </c>
      <c r="E23" s="388"/>
      <c r="F23" s="292"/>
      <c r="G23" s="297" t="s">
        <v>117</v>
      </c>
      <c r="H23" s="297"/>
      <c r="I23" s="298"/>
    </row>
    <row r="24" spans="3:9" ht="6.75" customHeight="1">
      <c r="C24" s="81"/>
      <c r="D24" s="290"/>
      <c r="E24" s="291"/>
      <c r="F24" s="293"/>
      <c r="G24" s="293"/>
      <c r="H24" s="293"/>
      <c r="I24" s="296"/>
    </row>
    <row r="25" spans="3:9" ht="21">
      <c r="C25" s="81"/>
      <c r="D25" s="290"/>
      <c r="E25" s="291" t="s">
        <v>118</v>
      </c>
      <c r="F25" s="292"/>
      <c r="G25" s="394" t="s">
        <v>60</v>
      </c>
      <c r="H25" s="394"/>
      <c r="I25" s="395"/>
    </row>
    <row r="26" spans="3:9" ht="21.75" thickBot="1">
      <c r="C26" s="101"/>
      <c r="D26" s="294"/>
      <c r="E26" s="294"/>
      <c r="F26" s="295"/>
      <c r="G26" s="386"/>
      <c r="H26" s="386"/>
      <c r="I26" s="387"/>
    </row>
  </sheetData>
  <sheetProtection/>
  <mergeCells count="20">
    <mergeCell ref="D8:F8"/>
    <mergeCell ref="G20:I20"/>
    <mergeCell ref="H8:I8"/>
    <mergeCell ref="H9:I9"/>
    <mergeCell ref="H10:I10"/>
    <mergeCell ref="H11:I11"/>
    <mergeCell ref="H12:I12"/>
    <mergeCell ref="B18:I18"/>
    <mergeCell ref="H13:I13"/>
    <mergeCell ref="D9:E9"/>
    <mergeCell ref="D21:F21"/>
    <mergeCell ref="D2:I2"/>
    <mergeCell ref="G26:I26"/>
    <mergeCell ref="D23:E23"/>
    <mergeCell ref="D10:E10"/>
    <mergeCell ref="D11:E11"/>
    <mergeCell ref="D12:E12"/>
    <mergeCell ref="D13:E13"/>
    <mergeCell ref="G22:I22"/>
    <mergeCell ref="G25:I25"/>
  </mergeCells>
  <dataValidations count="1">
    <dataValidation type="list" allowBlank="1" showInputMessage="1" showErrorMessage="1" sqref="G9:G13">
      <formula1>"新規申込,変更あり,検討中,**選択してください**"</formula1>
    </dataValidation>
  </dataValidations>
  <hyperlinks>
    <hyperlink ref="D9" location="利用申込書!A1" display="利用申込書"/>
    <hyperlink ref="D10" location="利用者名簿!A1" display="利用者名簿"/>
    <hyperlink ref="D11" location="ﾈｯﾄ接続申請書!A1" display="ﾈｯﾄ接続申請書"/>
    <hyperlink ref="D12" location="【ﾏﾙﾍﾞﾙ】飲み物申込書!A1" display="【ﾏﾙﾍﾞﾙ】飲み物申込書"/>
    <hyperlink ref="D13" location="【ﾏﾙﾍﾞﾙ】情報交換会利用申込書!A1" display="【ﾏﾙﾍﾞﾙ】情報交換会利用申込書"/>
    <hyperlink ref="G25" r:id="rId1" display="yoyaku@hrd.toshiba.co.jp"/>
    <hyperlink ref="D16" location="喫茶・食堂の利用について!A1" display="喫茶・食堂の利用について"/>
    <hyperlink ref="D12:E12" location="飲食関係申込書!A1" display="飲食関係申込書"/>
    <hyperlink ref="D13:E13" location="情報交換会!A1" display="情報交換会利用申込書"/>
  </hyperlinks>
  <printOptions/>
  <pageMargins left="0.7" right="0.7" top="0.75" bottom="0.75" header="0.3" footer="0.3"/>
  <pageSetup horizontalDpi="600" verticalDpi="600" orientation="portrait" paperSize="9" r:id="rId4"/>
  <legacyDrawing r:id="rId3"/>
</worksheet>
</file>

<file path=xl/worksheets/sheet2.xml><?xml version="1.0" encoding="utf-8"?>
<worksheet xmlns="http://schemas.openxmlformats.org/spreadsheetml/2006/main" xmlns:r="http://schemas.openxmlformats.org/officeDocument/2006/relationships">
  <sheetPr>
    <tabColor rgb="FF7030A0"/>
  </sheetPr>
  <dimension ref="A1:H19"/>
  <sheetViews>
    <sheetView showGridLines="0" showRowColHeaders="0" zoomScale="85" zoomScaleNormal="85" zoomScalePageLayoutView="0" workbookViewId="0" topLeftCell="A1">
      <selection activeCell="L14" sqref="L14"/>
    </sheetView>
  </sheetViews>
  <sheetFormatPr defaultColWidth="9.00390625" defaultRowHeight="13.5"/>
  <cols>
    <col min="1" max="1" width="4.25390625" style="0" customWidth="1"/>
    <col min="3" max="3" width="11.125" style="0" customWidth="1"/>
    <col min="4" max="4" width="12.125" style="0" customWidth="1"/>
    <col min="5" max="5" width="19.00390625" style="0" customWidth="1"/>
    <col min="6" max="6" width="20.875" style="0" customWidth="1"/>
    <col min="7" max="7" width="22.625" style="0" customWidth="1"/>
    <col min="8" max="8" width="21.375" style="0" customWidth="1"/>
  </cols>
  <sheetData>
    <row r="1" spans="1:8" ht="15.75">
      <c r="A1" s="10"/>
      <c r="B1" s="10"/>
      <c r="C1" s="10"/>
      <c r="D1" s="10"/>
      <c r="E1" s="10"/>
      <c r="F1" s="10"/>
      <c r="G1" s="10"/>
      <c r="H1" s="10"/>
    </row>
    <row r="2" spans="1:8" ht="19.5">
      <c r="A2" s="108"/>
      <c r="B2" s="108"/>
      <c r="C2" s="108"/>
      <c r="D2" s="108"/>
      <c r="E2" s="409" t="s">
        <v>156</v>
      </c>
      <c r="F2" s="409"/>
      <c r="G2" s="409"/>
      <c r="H2" s="10"/>
    </row>
    <row r="3" spans="1:8" ht="15.75">
      <c r="A3" s="10"/>
      <c r="B3" s="10" t="s">
        <v>341</v>
      </c>
      <c r="C3" s="10"/>
      <c r="D3" s="10"/>
      <c r="E3" s="10"/>
      <c r="F3" s="10"/>
      <c r="G3" s="10"/>
      <c r="H3" s="10"/>
    </row>
    <row r="4" spans="1:8" ht="15.75">
      <c r="A4" s="10"/>
      <c r="B4" s="10"/>
      <c r="C4" s="10"/>
      <c r="D4" s="10"/>
      <c r="E4" s="10"/>
      <c r="F4" s="10"/>
      <c r="G4" s="10"/>
      <c r="H4" s="10"/>
    </row>
    <row r="5" spans="1:8" ht="37.5" customHeight="1">
      <c r="A5" s="10"/>
      <c r="B5" s="405" t="s">
        <v>144</v>
      </c>
      <c r="C5" s="405" t="s">
        <v>145</v>
      </c>
      <c r="D5" s="405" t="s">
        <v>160</v>
      </c>
      <c r="E5" s="405" t="s">
        <v>146</v>
      </c>
      <c r="F5" s="405"/>
      <c r="G5" s="405"/>
      <c r="H5" s="407" t="s">
        <v>245</v>
      </c>
    </row>
    <row r="6" spans="1:8" ht="35.25" customHeight="1">
      <c r="A6" s="10"/>
      <c r="B6" s="405"/>
      <c r="C6" s="405"/>
      <c r="D6" s="405"/>
      <c r="E6" s="225" t="s">
        <v>148</v>
      </c>
      <c r="F6" s="225" t="s">
        <v>139</v>
      </c>
      <c r="G6" s="301" t="s">
        <v>243</v>
      </c>
      <c r="H6" s="405"/>
    </row>
    <row r="7" spans="1:8" ht="51.75" customHeight="1">
      <c r="A7" s="10"/>
      <c r="B7" s="226" t="s">
        <v>143</v>
      </c>
      <c r="C7" s="226" t="s">
        <v>138</v>
      </c>
      <c r="D7" s="226" t="s">
        <v>157</v>
      </c>
      <c r="E7" s="226" t="s">
        <v>149</v>
      </c>
      <c r="F7" s="227" t="s">
        <v>152</v>
      </c>
      <c r="G7" s="227" t="s">
        <v>147</v>
      </c>
      <c r="H7" s="303" t="s">
        <v>246</v>
      </c>
    </row>
    <row r="8" spans="1:8" ht="15.75">
      <c r="A8" s="10"/>
      <c r="B8" s="10"/>
      <c r="C8" s="10" t="s">
        <v>254</v>
      </c>
      <c r="D8" s="10"/>
      <c r="E8" s="10"/>
      <c r="F8" s="10"/>
      <c r="G8" s="10"/>
      <c r="H8" s="10"/>
    </row>
    <row r="9" spans="1:8" ht="15.75">
      <c r="A9" s="10"/>
      <c r="B9" s="10"/>
      <c r="C9" s="10"/>
      <c r="D9" s="10"/>
      <c r="E9" s="10"/>
      <c r="F9" s="10"/>
      <c r="G9" s="10"/>
      <c r="H9" s="10"/>
    </row>
    <row r="10" spans="1:8" ht="36" customHeight="1">
      <c r="A10" s="10"/>
      <c r="B10" s="406" t="s">
        <v>144</v>
      </c>
      <c r="C10" s="406" t="s">
        <v>145</v>
      </c>
      <c r="D10" s="406" t="s">
        <v>160</v>
      </c>
      <c r="E10" s="406" t="s">
        <v>146</v>
      </c>
      <c r="F10" s="406"/>
      <c r="G10" s="406"/>
      <c r="H10" s="406" t="s">
        <v>151</v>
      </c>
    </row>
    <row r="11" spans="1:8" ht="36" customHeight="1">
      <c r="A11" s="10"/>
      <c r="B11" s="406"/>
      <c r="C11" s="406"/>
      <c r="D11" s="406"/>
      <c r="E11" s="217" t="s">
        <v>148</v>
      </c>
      <c r="F11" s="217" t="s">
        <v>139</v>
      </c>
      <c r="G11" s="217" t="s">
        <v>140</v>
      </c>
      <c r="H11" s="406"/>
    </row>
    <row r="12" spans="1:8" ht="59.25" customHeight="1">
      <c r="A12" s="10"/>
      <c r="B12" s="410" t="s">
        <v>141</v>
      </c>
      <c r="C12" s="410" t="s">
        <v>142</v>
      </c>
      <c r="D12" s="228" t="s">
        <v>157</v>
      </c>
      <c r="E12" s="229" t="s">
        <v>150</v>
      </c>
      <c r="F12" s="229" t="s">
        <v>152</v>
      </c>
      <c r="G12" s="230" t="s">
        <v>247</v>
      </c>
      <c r="H12" s="228" t="s">
        <v>155</v>
      </c>
    </row>
    <row r="13" spans="1:8" ht="59.25" customHeight="1">
      <c r="A13" s="10"/>
      <c r="B13" s="410"/>
      <c r="C13" s="410"/>
      <c r="D13" s="228" t="s">
        <v>158</v>
      </c>
      <c r="E13" s="229" t="s">
        <v>150</v>
      </c>
      <c r="F13" s="229" t="s">
        <v>159</v>
      </c>
      <c r="G13" s="230" t="s">
        <v>161</v>
      </c>
      <c r="H13" s="228" t="s">
        <v>155</v>
      </c>
    </row>
    <row r="14" spans="1:8" ht="15.75">
      <c r="A14" s="10"/>
      <c r="B14" s="10"/>
      <c r="C14" s="10"/>
      <c r="D14" s="10"/>
      <c r="E14" s="10"/>
      <c r="F14" s="10"/>
      <c r="G14" s="10"/>
      <c r="H14" s="10"/>
    </row>
    <row r="15" spans="1:8" ht="15.75">
      <c r="A15" s="10"/>
      <c r="B15" s="10"/>
      <c r="C15" s="10"/>
      <c r="D15" s="10"/>
      <c r="E15" s="10"/>
      <c r="F15" s="10"/>
      <c r="G15" s="10"/>
      <c r="H15" s="10"/>
    </row>
    <row r="16" spans="1:8" ht="15.75">
      <c r="A16" s="10"/>
      <c r="B16" s="10"/>
      <c r="C16" s="10"/>
      <c r="D16" s="10"/>
      <c r="E16" s="10"/>
      <c r="F16" s="10"/>
      <c r="G16" s="10"/>
      <c r="H16" s="10"/>
    </row>
    <row r="17" spans="1:8" ht="15.75">
      <c r="A17" s="10"/>
      <c r="B17" s="10"/>
      <c r="C17" s="10"/>
      <c r="D17" s="10"/>
      <c r="E17" s="10"/>
      <c r="F17" s="10"/>
      <c r="G17" s="10"/>
      <c r="H17" s="10"/>
    </row>
    <row r="18" spans="1:8" ht="19.5">
      <c r="A18" s="10"/>
      <c r="B18" s="408" t="s">
        <v>120</v>
      </c>
      <c r="C18" s="408"/>
      <c r="D18" s="408"/>
      <c r="E18" s="408"/>
      <c r="F18" s="10"/>
      <c r="G18" s="403" t="s">
        <v>122</v>
      </c>
      <c r="H18" s="404"/>
    </row>
    <row r="19" spans="1:8" ht="15.75">
      <c r="A19" s="10"/>
      <c r="B19" s="10"/>
      <c r="C19" s="10"/>
      <c r="D19" s="10"/>
      <c r="E19" s="10"/>
      <c r="F19" s="10"/>
      <c r="G19" s="10"/>
      <c r="H19" s="10"/>
    </row>
  </sheetData>
  <sheetProtection sheet="1"/>
  <mergeCells count="15">
    <mergeCell ref="E2:G2"/>
    <mergeCell ref="D5:D6"/>
    <mergeCell ref="D10:D11"/>
    <mergeCell ref="C12:C13"/>
    <mergeCell ref="B12:B13"/>
    <mergeCell ref="G18:H18"/>
    <mergeCell ref="B5:B6"/>
    <mergeCell ref="C5:C6"/>
    <mergeCell ref="E5:G5"/>
    <mergeCell ref="B10:B11"/>
    <mergeCell ref="H5:H6"/>
    <mergeCell ref="H10:H11"/>
    <mergeCell ref="C10:C11"/>
    <mergeCell ref="E10:G10"/>
    <mergeCell ref="B18:E18"/>
  </mergeCells>
  <hyperlinks>
    <hyperlink ref="B18" location="お問合せ・お申込み先!A1" display="連絡先はこちら"/>
    <hyperlink ref="G18" location="利用申込書!A1" display="利用申込書"/>
  </hyperlink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FFC000"/>
  </sheetPr>
  <dimension ref="B1:W60"/>
  <sheetViews>
    <sheetView showGridLines="0" showRowColHeaders="0" workbookViewId="0" topLeftCell="A1">
      <selection activeCell="T1" sqref="T1:W1"/>
    </sheetView>
  </sheetViews>
  <sheetFormatPr defaultColWidth="9.00390625" defaultRowHeight="13.5"/>
  <cols>
    <col min="1" max="1" width="0.875" style="0" customWidth="1"/>
    <col min="2" max="2" width="3.25390625" style="0" customWidth="1"/>
    <col min="3" max="3" width="11.75390625" style="0" customWidth="1"/>
    <col min="4" max="4" width="8.75390625" style="0" customWidth="1"/>
    <col min="5" max="9" width="3.875" style="0" customWidth="1"/>
    <col min="10" max="10" width="3.50390625" style="0" customWidth="1"/>
    <col min="11" max="13" width="3.875" style="0" customWidth="1"/>
    <col min="14" max="14" width="3.25390625" style="0" customWidth="1"/>
    <col min="15" max="15" width="3.50390625" style="0" customWidth="1"/>
    <col min="16" max="16" width="4.875" style="0" customWidth="1"/>
    <col min="17" max="17" width="3.25390625" style="0" customWidth="1"/>
    <col min="18" max="23" width="3.875" style="0" customWidth="1"/>
  </cols>
  <sheetData>
    <row r="1" spans="2:23" ht="16.5" customHeight="1" thickBot="1">
      <c r="B1" s="574"/>
      <c r="C1" s="574"/>
      <c r="D1" s="574"/>
      <c r="E1" s="447" t="s">
        <v>269</v>
      </c>
      <c r="F1" s="447"/>
      <c r="G1" s="447"/>
      <c r="H1" s="447"/>
      <c r="I1" s="447"/>
      <c r="J1" s="447"/>
      <c r="K1" s="447"/>
      <c r="L1" s="447"/>
      <c r="M1" s="447"/>
      <c r="N1" s="447"/>
      <c r="O1" s="103"/>
      <c r="P1" s="122"/>
      <c r="Q1" s="592" t="s">
        <v>167</v>
      </c>
      <c r="R1" s="593"/>
      <c r="S1" s="593"/>
      <c r="T1" s="590"/>
      <c r="U1" s="590"/>
      <c r="V1" s="590"/>
      <c r="W1" s="591"/>
    </row>
    <row r="2" spans="2:23" ht="7.5" customHeight="1">
      <c r="B2" s="10"/>
      <c r="C2" s="11"/>
      <c r="D2" s="12"/>
      <c r="E2" s="10"/>
      <c r="F2" s="10"/>
      <c r="G2" s="10"/>
      <c r="H2" s="10"/>
      <c r="I2" s="10"/>
      <c r="J2" s="10"/>
      <c r="K2" s="13"/>
      <c r="L2" s="10"/>
      <c r="M2" s="13"/>
      <c r="N2" s="10"/>
      <c r="O2" s="13"/>
      <c r="P2" s="13"/>
      <c r="Q2" s="14"/>
      <c r="R2" s="14"/>
      <c r="S2" s="14"/>
      <c r="T2" s="14"/>
      <c r="U2" s="14"/>
      <c r="V2" s="13"/>
      <c r="W2" s="13"/>
    </row>
    <row r="3" spans="3:23" ht="12.75" customHeight="1">
      <c r="C3" s="117" t="s">
        <v>343</v>
      </c>
      <c r="D3" s="14"/>
      <c r="E3" s="14"/>
      <c r="F3" s="14"/>
      <c r="G3" s="14"/>
      <c r="H3" s="14"/>
      <c r="I3" s="14"/>
      <c r="J3" s="14"/>
      <c r="K3" s="14"/>
      <c r="L3" s="14"/>
      <c r="M3" s="14"/>
      <c r="N3" s="14"/>
      <c r="O3" s="14"/>
      <c r="P3" s="14"/>
      <c r="Q3" s="14"/>
      <c r="R3" s="14"/>
      <c r="S3" s="14"/>
      <c r="T3" s="14"/>
      <c r="U3" s="14"/>
      <c r="V3" s="14"/>
      <c r="W3" s="13"/>
    </row>
    <row r="4" spans="2:23" ht="12.75" customHeight="1">
      <c r="B4" s="105"/>
      <c r="C4" s="117" t="s">
        <v>162</v>
      </c>
      <c r="D4" s="110"/>
      <c r="E4" s="110"/>
      <c r="F4" s="110"/>
      <c r="G4" s="110"/>
      <c r="H4" s="110"/>
      <c r="I4" s="110"/>
      <c r="J4" s="110"/>
      <c r="K4" s="110"/>
      <c r="L4" s="110"/>
      <c r="M4" s="110"/>
      <c r="N4" s="110"/>
      <c r="O4" s="110"/>
      <c r="P4" s="111"/>
      <c r="Q4" s="112"/>
      <c r="R4" s="112"/>
      <c r="S4" s="112"/>
      <c r="T4" s="112"/>
      <c r="U4" s="112"/>
      <c r="V4" s="112"/>
      <c r="W4" s="106"/>
    </row>
    <row r="5" spans="2:23" ht="12.75" customHeight="1">
      <c r="B5" s="16"/>
      <c r="C5" s="120" t="s">
        <v>183</v>
      </c>
      <c r="D5" s="113"/>
      <c r="E5" s="113"/>
      <c r="F5" s="113"/>
      <c r="G5" s="114"/>
      <c r="H5" s="114"/>
      <c r="I5" s="114"/>
      <c r="J5" s="114"/>
      <c r="K5" s="114"/>
      <c r="L5" s="114"/>
      <c r="M5" s="114"/>
      <c r="N5" s="114"/>
      <c r="O5" s="114"/>
      <c r="P5" s="114"/>
      <c r="Q5" s="114"/>
      <c r="R5" s="114"/>
      <c r="S5" s="114"/>
      <c r="T5" s="114"/>
      <c r="U5" s="114"/>
      <c r="V5" s="114"/>
      <c r="W5" s="13"/>
    </row>
    <row r="6" spans="2:23" s="1" customFormat="1" ht="12.75" customHeight="1">
      <c r="B6" s="17"/>
      <c r="C6" s="133" t="s">
        <v>154</v>
      </c>
      <c r="D6" s="115"/>
      <c r="E6" s="116"/>
      <c r="F6" s="85"/>
      <c r="G6" s="85"/>
      <c r="H6" s="85"/>
      <c r="I6" s="85"/>
      <c r="J6" s="116"/>
      <c r="K6" s="116"/>
      <c r="L6" s="116"/>
      <c r="M6" s="116"/>
      <c r="N6" s="116"/>
      <c r="O6" s="116"/>
      <c r="P6" s="116"/>
      <c r="Q6" s="116"/>
      <c r="R6" s="116"/>
      <c r="S6" s="109"/>
      <c r="T6" s="109"/>
      <c r="U6" s="109"/>
      <c r="V6" s="109"/>
      <c r="W6" s="107"/>
    </row>
    <row r="7" spans="2:23" s="1" customFormat="1" ht="12.75" customHeight="1">
      <c r="B7" s="17"/>
      <c r="C7" s="134" t="s">
        <v>163</v>
      </c>
      <c r="D7" s="115"/>
      <c r="E7" s="116"/>
      <c r="F7" s="85"/>
      <c r="G7" s="85"/>
      <c r="H7" s="85"/>
      <c r="I7" s="85"/>
      <c r="J7" s="116"/>
      <c r="K7" s="85"/>
      <c r="L7" s="85"/>
      <c r="M7" s="85"/>
      <c r="N7" s="85"/>
      <c r="O7" s="85"/>
      <c r="P7" s="85"/>
      <c r="Q7" s="85"/>
      <c r="R7" s="85"/>
      <c r="S7" s="85"/>
      <c r="T7" s="85"/>
      <c r="U7" s="19"/>
      <c r="V7" s="204"/>
      <c r="W7" s="107"/>
    </row>
    <row r="8" spans="2:23" ht="13.5" customHeight="1" thickBot="1">
      <c r="B8" s="19" t="s">
        <v>63</v>
      </c>
      <c r="C8" s="15"/>
      <c r="D8" s="15"/>
      <c r="E8" s="15"/>
      <c r="F8" s="15"/>
      <c r="G8" s="15"/>
      <c r="H8" s="15"/>
      <c r="I8" s="15"/>
      <c r="J8" s="15"/>
      <c r="K8" s="15"/>
      <c r="L8" s="15"/>
      <c r="M8" s="15"/>
      <c r="N8" s="15"/>
      <c r="O8" s="15"/>
      <c r="P8" s="15"/>
      <c r="Q8" s="15"/>
      <c r="R8" s="15"/>
      <c r="S8" s="15"/>
      <c r="T8" s="132"/>
      <c r="U8" s="18"/>
      <c r="V8" s="1"/>
      <c r="W8" s="20"/>
    </row>
    <row r="9" spans="2:23" ht="22.5" customHeight="1">
      <c r="B9" s="429" t="s">
        <v>11</v>
      </c>
      <c r="C9" s="430"/>
      <c r="D9" s="431"/>
      <c r="E9" s="21" t="s">
        <v>61</v>
      </c>
      <c r="F9" s="169"/>
      <c r="G9" s="576"/>
      <c r="H9" s="576"/>
      <c r="I9" s="484"/>
      <c r="J9" s="484"/>
      <c r="K9" s="484"/>
      <c r="L9" s="484"/>
      <c r="M9" s="484"/>
      <c r="N9" s="484"/>
      <c r="O9" s="484"/>
      <c r="P9" s="484"/>
      <c r="Q9" s="484"/>
      <c r="R9" s="484"/>
      <c r="S9" s="484"/>
      <c r="T9" s="484"/>
      <c r="U9" s="484"/>
      <c r="V9" s="484"/>
      <c r="W9" s="485"/>
    </row>
    <row r="10" spans="2:23" ht="16.5" customHeight="1">
      <c r="B10" s="432" t="s">
        <v>12</v>
      </c>
      <c r="C10" s="433"/>
      <c r="D10" s="434"/>
      <c r="E10" s="435"/>
      <c r="F10" s="436"/>
      <c r="G10" s="436"/>
      <c r="H10" s="436"/>
      <c r="I10" s="436"/>
      <c r="J10" s="436"/>
      <c r="K10" s="436"/>
      <c r="L10" s="436"/>
      <c r="M10" s="436"/>
      <c r="N10" s="436"/>
      <c r="O10" s="436"/>
      <c r="P10" s="436"/>
      <c r="Q10" s="436"/>
      <c r="R10" s="436"/>
      <c r="S10" s="436"/>
      <c r="T10" s="436"/>
      <c r="U10" s="436"/>
      <c r="V10" s="436"/>
      <c r="W10" s="437"/>
    </row>
    <row r="11" spans="2:23" ht="16.5" customHeight="1">
      <c r="B11" s="438" t="s">
        <v>70</v>
      </c>
      <c r="C11" s="439"/>
      <c r="D11" s="440"/>
      <c r="E11" s="435"/>
      <c r="F11" s="436"/>
      <c r="G11" s="436"/>
      <c r="H11" s="436"/>
      <c r="I11" s="436"/>
      <c r="J11" s="436"/>
      <c r="K11" s="436"/>
      <c r="L11" s="436"/>
      <c r="M11" s="436"/>
      <c r="N11" s="436"/>
      <c r="O11" s="436"/>
      <c r="P11" s="463"/>
      <c r="Q11" s="443" t="s">
        <v>72</v>
      </c>
      <c r="R11" s="444"/>
      <c r="S11" s="454"/>
      <c r="T11" s="454"/>
      <c r="U11" s="454"/>
      <c r="V11" s="454"/>
      <c r="W11" s="455"/>
    </row>
    <row r="12" spans="2:23" ht="15" customHeight="1">
      <c r="B12" s="479" t="s">
        <v>13</v>
      </c>
      <c r="C12" s="480"/>
      <c r="D12" s="481"/>
      <c r="E12" s="452" t="s">
        <v>14</v>
      </c>
      <c r="F12" s="482"/>
      <c r="G12" s="482"/>
      <c r="H12" s="482"/>
      <c r="I12" s="482"/>
      <c r="J12" s="482"/>
      <c r="K12" s="482"/>
      <c r="L12" s="482"/>
      <c r="M12" s="482"/>
      <c r="N12" s="483"/>
      <c r="O12" s="452" t="s">
        <v>15</v>
      </c>
      <c r="P12" s="441"/>
      <c r="Q12" s="441"/>
      <c r="R12" s="441"/>
      <c r="S12" s="441"/>
      <c r="T12" s="441"/>
      <c r="U12" s="441"/>
      <c r="V12" s="441"/>
      <c r="W12" s="442"/>
    </row>
    <row r="13" spans="2:23" ht="16.5" customHeight="1">
      <c r="B13" s="456" t="s">
        <v>16</v>
      </c>
      <c r="C13" s="457"/>
      <c r="D13" s="458"/>
      <c r="E13" s="453"/>
      <c r="F13" s="459"/>
      <c r="G13" s="459"/>
      <c r="H13" s="459"/>
      <c r="I13" s="459"/>
      <c r="J13" s="459"/>
      <c r="K13" s="459"/>
      <c r="L13" s="459"/>
      <c r="M13" s="459"/>
      <c r="N13" s="460"/>
      <c r="O13" s="453"/>
      <c r="P13" s="461"/>
      <c r="Q13" s="461"/>
      <c r="R13" s="461"/>
      <c r="S13" s="461"/>
      <c r="T13" s="461"/>
      <c r="U13" s="461"/>
      <c r="V13" s="461"/>
      <c r="W13" s="462"/>
    </row>
    <row r="14" spans="2:23" ht="16.5" customHeight="1" thickBot="1">
      <c r="B14" s="476" t="s">
        <v>17</v>
      </c>
      <c r="C14" s="477"/>
      <c r="D14" s="478"/>
      <c r="E14" s="471"/>
      <c r="F14" s="451"/>
      <c r="G14" s="381" t="s">
        <v>193</v>
      </c>
      <c r="H14" s="451"/>
      <c r="I14" s="451"/>
      <c r="J14" s="237" t="s">
        <v>0</v>
      </c>
      <c r="K14" s="451"/>
      <c r="L14" s="451"/>
      <c r="M14" s="471" t="s">
        <v>18</v>
      </c>
      <c r="N14" s="451"/>
      <c r="O14" s="575"/>
      <c r="P14" s="451"/>
      <c r="Q14" s="451"/>
      <c r="R14" s="237" t="s">
        <v>0</v>
      </c>
      <c r="S14" s="451"/>
      <c r="T14" s="451"/>
      <c r="U14" s="237" t="s">
        <v>0</v>
      </c>
      <c r="V14" s="451"/>
      <c r="W14" s="486"/>
    </row>
    <row r="15" spans="2:23" ht="16.5" customHeight="1" thickBot="1">
      <c r="B15" s="490" t="s">
        <v>1</v>
      </c>
      <c r="C15" s="491"/>
      <c r="D15" s="492"/>
      <c r="E15" s="498" t="s">
        <v>336</v>
      </c>
      <c r="F15" s="499"/>
      <c r="G15" s="499"/>
      <c r="H15" s="499"/>
      <c r="I15" s="499"/>
      <c r="J15" s="499"/>
      <c r="K15" s="499"/>
      <c r="L15" s="499"/>
      <c r="M15" s="499"/>
      <c r="N15" s="499"/>
      <c r="O15" s="499"/>
      <c r="P15" s="499"/>
      <c r="Q15" s="499"/>
      <c r="R15" s="499"/>
      <c r="S15" s="499"/>
      <c r="T15" s="499"/>
      <c r="U15" s="499"/>
      <c r="V15" s="499"/>
      <c r="W15" s="500"/>
    </row>
    <row r="16" spans="2:23" ht="5.25" customHeight="1">
      <c r="B16" s="27"/>
      <c r="C16" s="27"/>
      <c r="D16" s="27"/>
      <c r="E16" s="28"/>
      <c r="F16" s="28"/>
      <c r="G16" s="28"/>
      <c r="H16" s="28"/>
      <c r="I16" s="28"/>
      <c r="J16" s="28"/>
      <c r="K16" s="28"/>
      <c r="L16" s="28"/>
      <c r="M16" s="28"/>
      <c r="N16" s="28"/>
      <c r="O16" s="28"/>
      <c r="P16" s="28"/>
      <c r="Q16" s="28"/>
      <c r="R16" s="28"/>
      <c r="S16" s="28"/>
      <c r="T16" s="28"/>
      <c r="U16" s="28"/>
      <c r="V16" s="28"/>
      <c r="W16" s="28"/>
    </row>
    <row r="17" spans="2:23" ht="13.5" customHeight="1" thickBot="1">
      <c r="B17" s="29" t="s">
        <v>62</v>
      </c>
      <c r="C17" s="30"/>
      <c r="D17" s="30"/>
      <c r="E17" s="31"/>
      <c r="F17" s="31"/>
      <c r="G17" s="31"/>
      <c r="H17" s="31"/>
      <c r="I17" s="31"/>
      <c r="J17" s="32"/>
      <c r="K17" s="32"/>
      <c r="L17" s="29"/>
      <c r="M17" s="29"/>
      <c r="N17" s="29"/>
      <c r="O17" s="29"/>
      <c r="P17" s="29"/>
      <c r="Q17" s="29"/>
      <c r="R17" s="29"/>
      <c r="S17" s="29"/>
      <c r="T17" s="29"/>
      <c r="U17" s="29"/>
      <c r="V17" s="29"/>
      <c r="W17" s="29"/>
    </row>
    <row r="18" spans="2:23" ht="22.5" customHeight="1">
      <c r="B18" s="448" t="s">
        <v>11</v>
      </c>
      <c r="C18" s="449"/>
      <c r="D18" s="450"/>
      <c r="E18" s="131" t="s">
        <v>61</v>
      </c>
      <c r="F18" s="169"/>
      <c r="G18" s="576"/>
      <c r="H18" s="576"/>
      <c r="I18" s="484"/>
      <c r="J18" s="484"/>
      <c r="K18" s="484"/>
      <c r="L18" s="484"/>
      <c r="M18" s="484"/>
      <c r="N18" s="484"/>
      <c r="O18" s="484"/>
      <c r="P18" s="484"/>
      <c r="Q18" s="484"/>
      <c r="R18" s="484"/>
      <c r="S18" s="484"/>
      <c r="T18" s="484"/>
      <c r="U18" s="484"/>
      <c r="V18" s="484"/>
      <c r="W18" s="485"/>
    </row>
    <row r="19" spans="2:23" ht="16.5" customHeight="1">
      <c r="B19" s="473" t="s">
        <v>12</v>
      </c>
      <c r="C19" s="474"/>
      <c r="D19" s="475"/>
      <c r="E19" s="435"/>
      <c r="F19" s="436"/>
      <c r="G19" s="436"/>
      <c r="H19" s="436"/>
      <c r="I19" s="436"/>
      <c r="J19" s="436"/>
      <c r="K19" s="436"/>
      <c r="L19" s="436"/>
      <c r="M19" s="436"/>
      <c r="N19" s="436"/>
      <c r="O19" s="436"/>
      <c r="P19" s="436"/>
      <c r="Q19" s="436"/>
      <c r="R19" s="436"/>
      <c r="S19" s="436"/>
      <c r="T19" s="436"/>
      <c r="U19" s="436"/>
      <c r="V19" s="436"/>
      <c r="W19" s="437"/>
    </row>
    <row r="20" spans="2:23" ht="16.5" customHeight="1">
      <c r="B20" s="532" t="s">
        <v>74</v>
      </c>
      <c r="C20" s="533"/>
      <c r="D20" s="534"/>
      <c r="E20" s="435"/>
      <c r="F20" s="436"/>
      <c r="G20" s="436"/>
      <c r="H20" s="436"/>
      <c r="I20" s="436"/>
      <c r="J20" s="436"/>
      <c r="K20" s="436"/>
      <c r="L20" s="436"/>
      <c r="M20" s="436"/>
      <c r="N20" s="436"/>
      <c r="O20" s="436"/>
      <c r="P20" s="463"/>
      <c r="Q20" s="443" t="s">
        <v>107</v>
      </c>
      <c r="R20" s="444"/>
      <c r="S20" s="436"/>
      <c r="T20" s="436"/>
      <c r="U20" s="436"/>
      <c r="V20" s="436"/>
      <c r="W20" s="437"/>
    </row>
    <row r="21" spans="2:23" ht="15" customHeight="1">
      <c r="B21" s="535" t="s">
        <v>13</v>
      </c>
      <c r="C21" s="536"/>
      <c r="D21" s="537"/>
      <c r="E21" s="452" t="s">
        <v>14</v>
      </c>
      <c r="F21" s="482"/>
      <c r="G21" s="482"/>
      <c r="H21" s="482"/>
      <c r="I21" s="482"/>
      <c r="J21" s="482"/>
      <c r="K21" s="482"/>
      <c r="L21" s="482"/>
      <c r="M21" s="482"/>
      <c r="N21" s="483"/>
      <c r="O21" s="452" t="s">
        <v>15</v>
      </c>
      <c r="P21" s="441"/>
      <c r="Q21" s="441"/>
      <c r="R21" s="441"/>
      <c r="S21" s="441"/>
      <c r="T21" s="441"/>
      <c r="U21" s="441"/>
      <c r="V21" s="441"/>
      <c r="W21" s="442"/>
    </row>
    <row r="22" spans="2:23" ht="16.5" customHeight="1">
      <c r="B22" s="558" t="s">
        <v>75</v>
      </c>
      <c r="C22" s="559"/>
      <c r="D22" s="560"/>
      <c r="E22" s="453"/>
      <c r="F22" s="459"/>
      <c r="G22" s="459"/>
      <c r="H22" s="459"/>
      <c r="I22" s="459"/>
      <c r="J22" s="459"/>
      <c r="K22" s="459"/>
      <c r="L22" s="459"/>
      <c r="M22" s="459"/>
      <c r="N22" s="460"/>
      <c r="O22" s="453"/>
      <c r="P22" s="461"/>
      <c r="Q22" s="461"/>
      <c r="R22" s="461"/>
      <c r="S22" s="461"/>
      <c r="T22" s="461"/>
      <c r="U22" s="461"/>
      <c r="V22" s="461"/>
      <c r="W22" s="462"/>
    </row>
    <row r="23" spans="2:23" ht="16.5" customHeight="1">
      <c r="B23" s="532" t="s">
        <v>17</v>
      </c>
      <c r="C23" s="533"/>
      <c r="D23" s="534"/>
      <c r="E23" s="435"/>
      <c r="F23" s="436"/>
      <c r="G23" s="380" t="s">
        <v>193</v>
      </c>
      <c r="H23" s="436"/>
      <c r="I23" s="436"/>
      <c r="J23" s="24" t="s">
        <v>0</v>
      </c>
      <c r="K23" s="436"/>
      <c r="L23" s="436"/>
      <c r="M23" s="435" t="s">
        <v>18</v>
      </c>
      <c r="N23" s="436"/>
      <c r="O23" s="463"/>
      <c r="P23" s="436"/>
      <c r="Q23" s="436"/>
      <c r="R23" s="24" t="s">
        <v>0</v>
      </c>
      <c r="S23" s="436"/>
      <c r="T23" s="436"/>
      <c r="U23" s="24" t="s">
        <v>0</v>
      </c>
      <c r="V23" s="436"/>
      <c r="W23" s="437"/>
    </row>
    <row r="24" spans="2:23" ht="16.5" customHeight="1" thickBot="1">
      <c r="B24" s="552" t="s">
        <v>1</v>
      </c>
      <c r="C24" s="553"/>
      <c r="D24" s="554"/>
      <c r="E24" s="555" t="s">
        <v>337</v>
      </c>
      <c r="F24" s="556"/>
      <c r="G24" s="556"/>
      <c r="H24" s="556"/>
      <c r="I24" s="556"/>
      <c r="J24" s="556"/>
      <c r="K24" s="556"/>
      <c r="L24" s="556"/>
      <c r="M24" s="556"/>
      <c r="N24" s="556"/>
      <c r="O24" s="556"/>
      <c r="P24" s="556"/>
      <c r="Q24" s="556"/>
      <c r="R24" s="556"/>
      <c r="S24" s="556"/>
      <c r="T24" s="556"/>
      <c r="U24" s="556"/>
      <c r="V24" s="556"/>
      <c r="W24" s="557"/>
    </row>
    <row r="25" spans="2:23" ht="6" customHeight="1">
      <c r="B25" s="27"/>
      <c r="C25" s="27"/>
      <c r="D25" s="27"/>
      <c r="E25" s="28"/>
      <c r="F25" s="28"/>
      <c r="G25" s="28"/>
      <c r="H25" s="28"/>
      <c r="I25" s="28"/>
      <c r="J25" s="28"/>
      <c r="K25" s="28"/>
      <c r="L25" s="28"/>
      <c r="M25" s="28"/>
      <c r="N25" s="28"/>
      <c r="O25" s="28"/>
      <c r="P25" s="28"/>
      <c r="Q25" s="28"/>
      <c r="R25" s="28"/>
      <c r="S25" s="28"/>
      <c r="T25" s="28"/>
      <c r="U25" s="28"/>
      <c r="V25" s="28"/>
      <c r="W25" s="28"/>
    </row>
    <row r="26" spans="2:23" ht="13.5" customHeight="1" thickBot="1">
      <c r="B26" s="34" t="s">
        <v>64</v>
      </c>
      <c r="C26" s="35"/>
      <c r="D26" s="51"/>
      <c r="E26" s="34"/>
      <c r="F26" s="34"/>
      <c r="G26" s="34"/>
      <c r="H26" s="34"/>
      <c r="I26" s="34"/>
      <c r="J26" s="34"/>
      <c r="K26" s="34"/>
      <c r="L26" s="34"/>
      <c r="M26" s="34"/>
      <c r="N26" s="34"/>
      <c r="O26" s="34"/>
      <c r="P26" s="34"/>
      <c r="Q26" s="34"/>
      <c r="R26" s="34"/>
      <c r="S26" s="34"/>
      <c r="T26" s="34"/>
      <c r="U26" s="34"/>
      <c r="V26" s="34"/>
      <c r="W26" s="34"/>
    </row>
    <row r="27" spans="2:23" ht="16.5" customHeight="1" thickBot="1">
      <c r="B27" s="511" t="s">
        <v>198</v>
      </c>
      <c r="C27" s="512"/>
      <c r="D27" s="513"/>
      <c r="E27" s="144" t="s">
        <v>200</v>
      </c>
      <c r="F27" s="493"/>
      <c r="G27" s="494"/>
      <c r="H27" s="187" t="s">
        <v>123</v>
      </c>
      <c r="I27" s="233"/>
      <c r="J27" s="193" t="s">
        <v>194</v>
      </c>
      <c r="K27" s="187"/>
      <c r="L27" s="193" t="s">
        <v>65</v>
      </c>
      <c r="M27" s="218"/>
      <c r="N27" s="193" t="s">
        <v>26</v>
      </c>
      <c r="O27" s="194" t="s">
        <v>199</v>
      </c>
      <c r="P27" s="234"/>
      <c r="Q27" s="193" t="s">
        <v>123</v>
      </c>
      <c r="R27" s="218"/>
      <c r="S27" s="193" t="s">
        <v>194</v>
      </c>
      <c r="T27" s="187"/>
      <c r="U27" s="193" t="s">
        <v>197</v>
      </c>
      <c r="V27" s="218"/>
      <c r="W27" s="125" t="s">
        <v>196</v>
      </c>
    </row>
    <row r="28" spans="2:23" ht="16.5" customHeight="1">
      <c r="B28" s="580" t="s">
        <v>201</v>
      </c>
      <c r="C28" s="581"/>
      <c r="D28" s="582"/>
      <c r="E28" s="367"/>
      <c r="F28" s="232">
        <f>I27</f>
        <v>0</v>
      </c>
      <c r="G28" s="235" t="s">
        <v>21</v>
      </c>
      <c r="H28" s="232">
        <f>K27</f>
        <v>0</v>
      </c>
      <c r="I28" s="235" t="s">
        <v>65</v>
      </c>
      <c r="J28" s="236">
        <f>M27</f>
        <v>0</v>
      </c>
      <c r="K28" s="235" t="s">
        <v>26</v>
      </c>
      <c r="L28" s="38" t="s">
        <v>22</v>
      </c>
      <c r="M28" s="38" t="s">
        <v>23</v>
      </c>
      <c r="N28" s="171"/>
      <c r="O28" s="27" t="s">
        <v>2</v>
      </c>
      <c r="P28" s="171"/>
      <c r="Q28" s="27" t="s">
        <v>3</v>
      </c>
      <c r="R28" s="38" t="s">
        <v>24</v>
      </c>
      <c r="S28" s="171"/>
      <c r="T28" s="27" t="s">
        <v>2</v>
      </c>
      <c r="U28" s="171"/>
      <c r="V28" s="27" t="s">
        <v>25</v>
      </c>
      <c r="W28" s="41" t="s">
        <v>26</v>
      </c>
    </row>
    <row r="29" spans="2:23" ht="16.5" customHeight="1">
      <c r="B29" s="583"/>
      <c r="C29" s="584"/>
      <c r="D29" s="585"/>
      <c r="E29" s="342"/>
      <c r="F29" s="168"/>
      <c r="G29" s="19" t="s">
        <v>21</v>
      </c>
      <c r="H29" s="168"/>
      <c r="I29" s="19" t="s">
        <v>65</v>
      </c>
      <c r="J29" s="172"/>
      <c r="K29" s="19" t="s">
        <v>26</v>
      </c>
      <c r="L29" s="19" t="s">
        <v>22</v>
      </c>
      <c r="M29" s="19" t="s">
        <v>23</v>
      </c>
      <c r="N29" s="168"/>
      <c r="O29" s="35" t="s">
        <v>2</v>
      </c>
      <c r="P29" s="168"/>
      <c r="Q29" s="35" t="s">
        <v>3</v>
      </c>
      <c r="R29" s="19" t="s">
        <v>24</v>
      </c>
      <c r="S29" s="168"/>
      <c r="T29" s="35" t="s">
        <v>2</v>
      </c>
      <c r="U29" s="168"/>
      <c r="V29" s="35" t="s">
        <v>28</v>
      </c>
      <c r="W29" s="45" t="s">
        <v>29</v>
      </c>
    </row>
    <row r="30" spans="2:23" ht="16.5" customHeight="1">
      <c r="B30" s="583"/>
      <c r="C30" s="584"/>
      <c r="D30" s="585"/>
      <c r="E30" s="342"/>
      <c r="F30" s="168"/>
      <c r="G30" s="19" t="s">
        <v>21</v>
      </c>
      <c r="H30" s="168"/>
      <c r="I30" s="19" t="s">
        <v>65</v>
      </c>
      <c r="J30" s="172"/>
      <c r="K30" s="19" t="s">
        <v>26</v>
      </c>
      <c r="L30" s="19" t="s">
        <v>22</v>
      </c>
      <c r="M30" s="168" t="s">
        <v>23</v>
      </c>
      <c r="N30" s="168"/>
      <c r="O30" s="35" t="s">
        <v>2</v>
      </c>
      <c r="P30" s="168"/>
      <c r="Q30" s="35" t="s">
        <v>3</v>
      </c>
      <c r="R30" s="19" t="s">
        <v>24</v>
      </c>
      <c r="S30" s="168"/>
      <c r="T30" s="35" t="s">
        <v>2</v>
      </c>
      <c r="U30" s="168">
        <v>0</v>
      </c>
      <c r="V30" s="35" t="s">
        <v>28</v>
      </c>
      <c r="W30" s="45" t="s">
        <v>29</v>
      </c>
    </row>
    <row r="31" spans="2:23" ht="16.5" customHeight="1">
      <c r="B31" s="583"/>
      <c r="C31" s="584"/>
      <c r="D31" s="585"/>
      <c r="E31" s="342"/>
      <c r="F31" s="168"/>
      <c r="G31" s="19" t="s">
        <v>21</v>
      </c>
      <c r="H31" s="168"/>
      <c r="I31" s="19" t="s">
        <v>65</v>
      </c>
      <c r="J31" s="172"/>
      <c r="K31" s="19" t="s">
        <v>26</v>
      </c>
      <c r="L31" s="19" t="s">
        <v>22</v>
      </c>
      <c r="M31" s="19" t="s">
        <v>23</v>
      </c>
      <c r="N31" s="168"/>
      <c r="O31" s="35" t="s">
        <v>2</v>
      </c>
      <c r="P31" s="168"/>
      <c r="Q31" s="35" t="s">
        <v>3</v>
      </c>
      <c r="R31" s="19" t="s">
        <v>24</v>
      </c>
      <c r="S31" s="168"/>
      <c r="T31" s="35" t="s">
        <v>2</v>
      </c>
      <c r="U31" s="168"/>
      <c r="V31" s="35" t="s">
        <v>28</v>
      </c>
      <c r="W31" s="45" t="s">
        <v>29</v>
      </c>
    </row>
    <row r="32" spans="2:23" ht="16.5" customHeight="1" thickBot="1">
      <c r="B32" s="586"/>
      <c r="C32" s="587"/>
      <c r="D32" s="588"/>
      <c r="E32" s="343"/>
      <c r="F32" s="168"/>
      <c r="G32" s="29" t="s">
        <v>21</v>
      </c>
      <c r="H32" s="168"/>
      <c r="I32" s="29" t="s">
        <v>65</v>
      </c>
      <c r="J32" s="172"/>
      <c r="K32" s="29" t="s">
        <v>26</v>
      </c>
      <c r="L32" s="29" t="s">
        <v>22</v>
      </c>
      <c r="M32" s="29" t="s">
        <v>23</v>
      </c>
      <c r="N32" s="168"/>
      <c r="O32" s="51" t="s">
        <v>2</v>
      </c>
      <c r="P32" s="168"/>
      <c r="Q32" s="51" t="s">
        <v>3</v>
      </c>
      <c r="R32" s="29" t="s">
        <v>24</v>
      </c>
      <c r="S32" s="168"/>
      <c r="T32" s="51" t="s">
        <v>2</v>
      </c>
      <c r="U32" s="168"/>
      <c r="V32" s="51" t="s">
        <v>28</v>
      </c>
      <c r="W32" s="54" t="s">
        <v>29</v>
      </c>
    </row>
    <row r="33" spans="2:23" ht="16.5" customHeight="1" hidden="1">
      <c r="B33" s="429" t="s">
        <v>19</v>
      </c>
      <c r="C33" s="430"/>
      <c r="D33" s="430"/>
      <c r="E33" s="37" t="s">
        <v>20</v>
      </c>
      <c r="F33" s="27"/>
      <c r="G33" s="27" t="s">
        <v>21</v>
      </c>
      <c r="H33" s="27"/>
      <c r="I33" s="27" t="s">
        <v>65</v>
      </c>
      <c r="J33" s="27"/>
      <c r="K33" s="38" t="s">
        <v>26</v>
      </c>
      <c r="L33" s="27" t="s">
        <v>22</v>
      </c>
      <c r="M33" s="39" t="s">
        <v>23</v>
      </c>
      <c r="N33" s="28"/>
      <c r="O33" s="27" t="s">
        <v>2</v>
      </c>
      <c r="P33" s="27"/>
      <c r="Q33" s="27" t="s">
        <v>3</v>
      </c>
      <c r="R33" s="27" t="s">
        <v>24</v>
      </c>
      <c r="S33" s="27"/>
      <c r="T33" s="27" t="s">
        <v>2</v>
      </c>
      <c r="U33" s="40"/>
      <c r="V33" s="27" t="s">
        <v>25</v>
      </c>
      <c r="W33" s="41" t="s">
        <v>26</v>
      </c>
    </row>
    <row r="34" spans="2:23" ht="16.5" customHeight="1" hidden="1">
      <c r="B34" s="538"/>
      <c r="C34" s="539"/>
      <c r="D34" s="539"/>
      <c r="E34" s="42" t="s">
        <v>27</v>
      </c>
      <c r="F34" s="35"/>
      <c r="G34" s="35" t="s">
        <v>21</v>
      </c>
      <c r="H34" s="35"/>
      <c r="I34" s="35" t="s">
        <v>65</v>
      </c>
      <c r="J34" s="35"/>
      <c r="K34" s="19" t="s">
        <v>26</v>
      </c>
      <c r="L34" s="35" t="s">
        <v>22</v>
      </c>
      <c r="M34" s="43" t="s">
        <v>23</v>
      </c>
      <c r="N34" s="34"/>
      <c r="O34" s="35" t="s">
        <v>2</v>
      </c>
      <c r="P34" s="35"/>
      <c r="Q34" s="35" t="s">
        <v>3</v>
      </c>
      <c r="R34" s="35" t="s">
        <v>24</v>
      </c>
      <c r="S34" s="35"/>
      <c r="T34" s="35" t="s">
        <v>2</v>
      </c>
      <c r="U34" s="44"/>
      <c r="V34" s="35" t="s">
        <v>28</v>
      </c>
      <c r="W34" s="45" t="s">
        <v>26</v>
      </c>
    </row>
    <row r="35" spans="2:23" ht="16.5" customHeight="1" hidden="1">
      <c r="B35" s="538" t="s">
        <v>30</v>
      </c>
      <c r="C35" s="539"/>
      <c r="D35" s="539"/>
      <c r="E35" s="42" t="s">
        <v>31</v>
      </c>
      <c r="F35" s="35"/>
      <c r="G35" s="35" t="s">
        <v>21</v>
      </c>
      <c r="H35" s="35"/>
      <c r="I35" s="35" t="s">
        <v>65</v>
      </c>
      <c r="J35" s="35"/>
      <c r="K35" s="19" t="s">
        <v>26</v>
      </c>
      <c r="L35" s="35" t="s">
        <v>22</v>
      </c>
      <c r="M35" s="43" t="s">
        <v>23</v>
      </c>
      <c r="N35" s="34"/>
      <c r="O35" s="35" t="s">
        <v>2</v>
      </c>
      <c r="P35" s="35"/>
      <c r="Q35" s="35" t="s">
        <v>3</v>
      </c>
      <c r="R35" s="35" t="s">
        <v>24</v>
      </c>
      <c r="S35" s="35"/>
      <c r="T35" s="35" t="s">
        <v>2</v>
      </c>
      <c r="U35" s="44"/>
      <c r="V35" s="35" t="s">
        <v>28</v>
      </c>
      <c r="W35" s="45" t="s">
        <v>26</v>
      </c>
    </row>
    <row r="36" spans="2:23" ht="16.5" customHeight="1" hidden="1">
      <c r="B36" s="538" t="s">
        <v>32</v>
      </c>
      <c r="C36" s="539"/>
      <c r="D36" s="539"/>
      <c r="E36" s="42" t="s">
        <v>33</v>
      </c>
      <c r="F36" s="46"/>
      <c r="G36" s="46" t="s">
        <v>21</v>
      </c>
      <c r="H36" s="46"/>
      <c r="I36" s="35" t="s">
        <v>65</v>
      </c>
      <c r="J36" s="35"/>
      <c r="K36" s="19" t="s">
        <v>26</v>
      </c>
      <c r="L36" s="35" t="s">
        <v>22</v>
      </c>
      <c r="M36" s="43" t="s">
        <v>23</v>
      </c>
      <c r="N36" s="34"/>
      <c r="O36" s="35" t="s">
        <v>2</v>
      </c>
      <c r="P36" s="35"/>
      <c r="Q36" s="35" t="s">
        <v>3</v>
      </c>
      <c r="R36" s="35" t="s">
        <v>24</v>
      </c>
      <c r="S36" s="35"/>
      <c r="T36" s="35" t="s">
        <v>2</v>
      </c>
      <c r="U36" s="44"/>
      <c r="V36" s="35" t="s">
        <v>28</v>
      </c>
      <c r="W36" s="45" t="s">
        <v>26</v>
      </c>
    </row>
    <row r="37" spans="2:23" ht="16.5" customHeight="1" hidden="1" thickBot="1">
      <c r="B37" s="47"/>
      <c r="C37" s="48"/>
      <c r="D37" s="48"/>
      <c r="E37" s="49" t="s">
        <v>34</v>
      </c>
      <c r="F37" s="50"/>
      <c r="G37" s="50" t="e">
        <f>利用申込書!#REF!=CONCATENATE($F$30,$G$30,$H$30,"日")</f>
        <v>#REF!</v>
      </c>
      <c r="H37" s="50"/>
      <c r="I37" s="51" t="s">
        <v>65</v>
      </c>
      <c r="J37" s="35"/>
      <c r="K37" s="29" t="s">
        <v>26</v>
      </c>
      <c r="L37" s="51" t="s">
        <v>22</v>
      </c>
      <c r="M37" s="52" t="s">
        <v>23</v>
      </c>
      <c r="N37" s="32"/>
      <c r="O37" s="51" t="s">
        <v>2</v>
      </c>
      <c r="P37" s="51"/>
      <c r="Q37" s="51" t="s">
        <v>3</v>
      </c>
      <c r="R37" s="51" t="s">
        <v>24</v>
      </c>
      <c r="S37" s="51"/>
      <c r="T37" s="51" t="s">
        <v>2</v>
      </c>
      <c r="U37" s="53"/>
      <c r="V37" s="51" t="s">
        <v>28</v>
      </c>
      <c r="W37" s="54" t="s">
        <v>26</v>
      </c>
    </row>
    <row r="38" spans="2:23" ht="16.5" customHeight="1" thickBot="1">
      <c r="B38" s="511" t="s">
        <v>35</v>
      </c>
      <c r="C38" s="512"/>
      <c r="D38" s="513"/>
      <c r="E38" s="493"/>
      <c r="F38" s="494"/>
      <c r="G38" s="494"/>
      <c r="H38" s="494"/>
      <c r="I38" s="494"/>
      <c r="J38" s="494"/>
      <c r="K38" s="494"/>
      <c r="L38" s="494"/>
      <c r="M38" s="494"/>
      <c r="N38" s="494"/>
      <c r="O38" s="494"/>
      <c r="P38" s="494"/>
      <c r="Q38" s="494"/>
      <c r="R38" s="494"/>
      <c r="S38" s="494"/>
      <c r="T38" s="494"/>
      <c r="U38" s="494"/>
      <c r="V38" s="494"/>
      <c r="W38" s="495"/>
    </row>
    <row r="39" spans="2:23" ht="16.5" customHeight="1" thickBot="1">
      <c r="B39" s="538" t="s">
        <v>36</v>
      </c>
      <c r="C39" s="539"/>
      <c r="D39" s="540"/>
      <c r="E39" s="541" t="s">
        <v>87</v>
      </c>
      <c r="F39" s="542"/>
      <c r="G39" s="542"/>
      <c r="H39" s="566"/>
      <c r="I39" s="567"/>
      <c r="J39" s="55" t="s">
        <v>86</v>
      </c>
      <c r="K39" s="595" t="s">
        <v>168</v>
      </c>
      <c r="L39" s="596"/>
      <c r="M39" s="597"/>
      <c r="N39" s="511" t="s">
        <v>108</v>
      </c>
      <c r="O39" s="594"/>
      <c r="P39" s="598"/>
      <c r="Q39" s="501"/>
      <c r="R39" s="501"/>
      <c r="S39" s="501"/>
      <c r="T39" s="501"/>
      <c r="U39" s="501"/>
      <c r="V39" s="501"/>
      <c r="W39" s="599"/>
    </row>
    <row r="40" spans="2:23" ht="16.5" customHeight="1">
      <c r="B40" s="429" t="s">
        <v>105</v>
      </c>
      <c r="C40" s="430"/>
      <c r="D40" s="431"/>
      <c r="E40" s="561" t="s">
        <v>76</v>
      </c>
      <c r="F40" s="562"/>
      <c r="G40" s="568"/>
      <c r="H40" s="569"/>
      <c r="I40" s="550"/>
      <c r="J40" s="551"/>
      <c r="K40" s="551"/>
      <c r="L40" s="175"/>
      <c r="M40" s="56" t="s">
        <v>73</v>
      </c>
      <c r="N40" s="550"/>
      <c r="O40" s="551"/>
      <c r="P40" s="551"/>
      <c r="Q40" s="175"/>
      <c r="R40" s="56" t="s">
        <v>73</v>
      </c>
      <c r="S40" s="550"/>
      <c r="T40" s="551"/>
      <c r="U40" s="551"/>
      <c r="V40" s="175"/>
      <c r="W40" s="56" t="s">
        <v>73</v>
      </c>
    </row>
    <row r="41" spans="2:23" ht="16.5" customHeight="1" thickBot="1">
      <c r="B41" s="490"/>
      <c r="C41" s="491"/>
      <c r="D41" s="492"/>
      <c r="E41" s="464"/>
      <c r="F41" s="563"/>
      <c r="G41" s="570"/>
      <c r="H41" s="571"/>
      <c r="I41" s="564"/>
      <c r="J41" s="565"/>
      <c r="K41" s="565"/>
      <c r="L41" s="176"/>
      <c r="M41" s="341" t="str">
        <f>IF(I41="スクール","列",IF(I41="アイランド","島",IF(I41="","　","人分")))</f>
        <v>　</v>
      </c>
      <c r="N41" s="564"/>
      <c r="O41" s="565"/>
      <c r="P41" s="565"/>
      <c r="Q41" s="176"/>
      <c r="R41" s="341" t="str">
        <f>IF(N41="スクール","列",IF(N41="アイランド","島",IF(N41="","　","人分")))</f>
        <v>　</v>
      </c>
      <c r="S41" s="564"/>
      <c r="T41" s="565"/>
      <c r="U41" s="565"/>
      <c r="V41" s="177"/>
      <c r="W41" s="341" t="str">
        <f>IF(S41="スクール","列",IF(S41="アイランド","島",IF(S41="","　","人分")))</f>
        <v>　</v>
      </c>
    </row>
    <row r="42" spans="2:23" ht="16.5" customHeight="1" thickBot="1">
      <c r="B42" s="511" t="s">
        <v>38</v>
      </c>
      <c r="C42" s="512"/>
      <c r="D42" s="513"/>
      <c r="E42" s="503" t="s">
        <v>76</v>
      </c>
      <c r="F42" s="504"/>
      <c r="G42" s="501"/>
      <c r="H42" s="502"/>
      <c r="I42" s="174"/>
      <c r="J42" s="57" t="s">
        <v>73</v>
      </c>
      <c r="K42" s="511" t="s">
        <v>37</v>
      </c>
      <c r="L42" s="512"/>
      <c r="M42" s="512"/>
      <c r="N42" s="513"/>
      <c r="O42" s="503" t="s">
        <v>76</v>
      </c>
      <c r="P42" s="504"/>
      <c r="Q42" s="501"/>
      <c r="R42" s="502"/>
      <c r="S42" s="178"/>
      <c r="T42" s="59" t="s">
        <v>73</v>
      </c>
      <c r="U42" s="60"/>
      <c r="V42" s="60"/>
      <c r="W42" s="61"/>
    </row>
    <row r="43" spans="2:23" ht="16.5" customHeight="1">
      <c r="B43" s="520" t="s">
        <v>39</v>
      </c>
      <c r="C43" s="521"/>
      <c r="D43" s="521"/>
      <c r="E43" s="505" t="s">
        <v>40</v>
      </c>
      <c r="F43" s="506"/>
      <c r="G43" s="179"/>
      <c r="H43" s="62" t="s">
        <v>4</v>
      </c>
      <c r="I43" s="179"/>
      <c r="J43" s="62" t="s">
        <v>65</v>
      </c>
      <c r="K43" s="181"/>
      <c r="L43" s="63" t="s">
        <v>26</v>
      </c>
      <c r="M43" s="183"/>
      <c r="N43" s="63" t="s">
        <v>261</v>
      </c>
      <c r="O43" s="468" t="s">
        <v>262</v>
      </c>
      <c r="P43" s="468"/>
      <c r="Q43" s="472"/>
      <c r="R43" s="472"/>
      <c r="S43" s="62" t="s">
        <v>41</v>
      </c>
      <c r="T43" s="62" t="s">
        <v>196</v>
      </c>
      <c r="U43" s="183"/>
      <c r="V43" s="27"/>
      <c r="W43" s="64"/>
    </row>
    <row r="44" spans="2:23" ht="16.5" customHeight="1">
      <c r="B44" s="548"/>
      <c r="C44" s="549"/>
      <c r="D44" s="549"/>
      <c r="E44" s="507" t="s">
        <v>42</v>
      </c>
      <c r="F44" s="469"/>
      <c r="G44" s="180"/>
      <c r="H44" s="65" t="s">
        <v>4</v>
      </c>
      <c r="I44" s="180"/>
      <c r="J44" s="65" t="s">
        <v>66</v>
      </c>
      <c r="K44" s="182"/>
      <c r="L44" s="66" t="s">
        <v>26</v>
      </c>
      <c r="M44" s="184"/>
      <c r="N44" s="66" t="s">
        <v>261</v>
      </c>
      <c r="O44" s="469" t="s">
        <v>263</v>
      </c>
      <c r="P44" s="469"/>
      <c r="Q44" s="572"/>
      <c r="R44" s="572"/>
      <c r="S44" s="65" t="s">
        <v>41</v>
      </c>
      <c r="T44" s="65" t="s">
        <v>196</v>
      </c>
      <c r="U44" s="184"/>
      <c r="V44" s="65"/>
      <c r="W44" s="67"/>
    </row>
    <row r="45" spans="2:23" ht="16.5" customHeight="1" thickBot="1">
      <c r="B45" s="523"/>
      <c r="C45" s="524"/>
      <c r="D45" s="524"/>
      <c r="E45" s="546" t="s">
        <v>5</v>
      </c>
      <c r="F45" s="547"/>
      <c r="G45" s="168"/>
      <c r="H45" s="51" t="s">
        <v>4</v>
      </c>
      <c r="I45" s="168"/>
      <c r="J45" s="51" t="s">
        <v>65</v>
      </c>
      <c r="K45" s="172"/>
      <c r="L45" s="29" t="s">
        <v>26</v>
      </c>
      <c r="M45" s="185"/>
      <c r="N45" s="29" t="s">
        <v>261</v>
      </c>
      <c r="O45" s="470" t="s">
        <v>263</v>
      </c>
      <c r="P45" s="470"/>
      <c r="Q45" s="573"/>
      <c r="R45" s="573"/>
      <c r="S45" s="35" t="s">
        <v>41</v>
      </c>
      <c r="T45" s="70" t="s">
        <v>196</v>
      </c>
      <c r="U45" s="185"/>
      <c r="V45" s="51"/>
      <c r="W45" s="68"/>
    </row>
    <row r="46" spans="2:23" ht="16.5" customHeight="1">
      <c r="B46" s="520" t="s">
        <v>43</v>
      </c>
      <c r="C46" s="521"/>
      <c r="D46" s="522"/>
      <c r="E46" s="186"/>
      <c r="F46" s="62" t="s">
        <v>4</v>
      </c>
      <c r="G46" s="179"/>
      <c r="H46" s="62" t="s">
        <v>65</v>
      </c>
      <c r="I46" s="181"/>
      <c r="J46" s="63" t="s">
        <v>26</v>
      </c>
      <c r="K46" s="183"/>
      <c r="L46" s="62" t="s">
        <v>2</v>
      </c>
      <c r="M46" s="183"/>
      <c r="N46" s="62" t="s">
        <v>180</v>
      </c>
      <c r="O46" s="183"/>
      <c r="P46" s="62" t="s">
        <v>31</v>
      </c>
      <c r="Q46" s="183"/>
      <c r="R46" s="69" t="s">
        <v>25</v>
      </c>
      <c r="S46" s="445"/>
      <c r="T46" s="445"/>
      <c r="U46" s="445"/>
      <c r="V46" s="62" t="s">
        <v>41</v>
      </c>
      <c r="W46" s="306"/>
    </row>
    <row r="47" spans="2:23" ht="16.5" customHeight="1" thickBot="1">
      <c r="B47" s="523"/>
      <c r="C47" s="524"/>
      <c r="D47" s="525"/>
      <c r="E47" s="173"/>
      <c r="F47" s="51" t="s">
        <v>4</v>
      </c>
      <c r="G47" s="173"/>
      <c r="H47" s="51" t="s">
        <v>66</v>
      </c>
      <c r="I47" s="309"/>
      <c r="J47" s="29" t="s">
        <v>26</v>
      </c>
      <c r="K47" s="311"/>
      <c r="L47" s="70" t="s">
        <v>2</v>
      </c>
      <c r="M47" s="311"/>
      <c r="N47" s="70" t="s">
        <v>180</v>
      </c>
      <c r="O47" s="311"/>
      <c r="P47" s="70" t="s">
        <v>31</v>
      </c>
      <c r="Q47" s="311"/>
      <c r="R47" s="312" t="s">
        <v>25</v>
      </c>
      <c r="S47" s="446"/>
      <c r="T47" s="446"/>
      <c r="U47" s="446"/>
      <c r="V47" s="51" t="s">
        <v>41</v>
      </c>
      <c r="W47" s="310"/>
    </row>
    <row r="48" spans="2:23" ht="16.5" customHeight="1" thickBot="1">
      <c r="B48" s="526" t="s">
        <v>253</v>
      </c>
      <c r="C48" s="527"/>
      <c r="D48" s="528"/>
      <c r="E48" s="503" t="s">
        <v>76</v>
      </c>
      <c r="F48" s="504"/>
      <c r="G48" s="308"/>
      <c r="H48" s="187"/>
      <c r="I48" s="55" t="s">
        <v>4</v>
      </c>
      <c r="J48" s="187"/>
      <c r="K48" s="124" t="s">
        <v>88</v>
      </c>
      <c r="L48" s="218"/>
      <c r="M48" s="124" t="s">
        <v>26</v>
      </c>
      <c r="N48" s="170"/>
      <c r="O48" s="55" t="s">
        <v>2</v>
      </c>
      <c r="P48" s="170"/>
      <c r="Q48" s="55" t="s">
        <v>115</v>
      </c>
      <c r="R48" s="170"/>
      <c r="S48" s="55" t="s">
        <v>31</v>
      </c>
      <c r="T48" s="170"/>
      <c r="U48" s="55" t="s">
        <v>25</v>
      </c>
      <c r="V48" s="240"/>
      <c r="W48" s="219" t="s">
        <v>41</v>
      </c>
    </row>
    <row r="49" spans="2:23" ht="16.5" customHeight="1" thickBot="1">
      <c r="B49" s="487" t="s">
        <v>44</v>
      </c>
      <c r="C49" s="488"/>
      <c r="D49" s="489"/>
      <c r="E49" s="58" t="s">
        <v>45</v>
      </c>
      <c r="F49" s="124"/>
      <c r="G49" s="124"/>
      <c r="H49" s="187"/>
      <c r="I49" s="55" t="s">
        <v>46</v>
      </c>
      <c r="J49" s="126" t="s">
        <v>259</v>
      </c>
      <c r="K49" s="124"/>
      <c r="L49" s="124"/>
      <c r="M49" s="124"/>
      <c r="N49" s="124"/>
      <c r="O49" s="124"/>
      <c r="P49" s="124"/>
      <c r="Q49" s="124"/>
      <c r="R49" s="124"/>
      <c r="S49" s="124"/>
      <c r="T49" s="124"/>
      <c r="U49" s="124"/>
      <c r="V49" s="124"/>
      <c r="W49" s="127"/>
    </row>
    <row r="50" spans="2:23" ht="16.5" customHeight="1" thickBot="1">
      <c r="B50" s="490" t="s">
        <v>89</v>
      </c>
      <c r="C50" s="491"/>
      <c r="D50" s="492"/>
      <c r="E50" s="464" t="s">
        <v>76</v>
      </c>
      <c r="F50" s="465"/>
      <c r="G50" s="308"/>
      <c r="H50" s="239"/>
      <c r="I50" s="466" t="s">
        <v>136</v>
      </c>
      <c r="J50" s="466"/>
      <c r="K50" s="466"/>
      <c r="L50" s="466"/>
      <c r="M50" s="466"/>
      <c r="N50" s="466"/>
      <c r="O50" s="466"/>
      <c r="P50" s="466"/>
      <c r="Q50" s="466"/>
      <c r="R50" s="466"/>
      <c r="S50" s="466"/>
      <c r="T50" s="466"/>
      <c r="U50" s="466"/>
      <c r="V50" s="466"/>
      <c r="W50" s="467"/>
    </row>
    <row r="51" spans="2:23" ht="16.5" customHeight="1">
      <c r="B51" s="411" t="s">
        <v>69</v>
      </c>
      <c r="C51" s="412"/>
      <c r="D51" s="413"/>
      <c r="E51" s="514" t="s">
        <v>85</v>
      </c>
      <c r="F51" s="515"/>
      <c r="G51" s="515"/>
      <c r="H51" s="515"/>
      <c r="I51" s="515"/>
      <c r="J51" s="516"/>
      <c r="K51" s="188"/>
      <c r="L51" s="87" t="s">
        <v>67</v>
      </c>
      <c r="M51" s="517" t="s">
        <v>47</v>
      </c>
      <c r="N51" s="518"/>
      <c r="O51" s="518"/>
      <c r="P51" s="518"/>
      <c r="Q51" s="518"/>
      <c r="R51" s="519"/>
      <c r="S51" s="191"/>
      <c r="T51" s="100" t="s">
        <v>67</v>
      </c>
      <c r="U51" s="496" t="s">
        <v>132</v>
      </c>
      <c r="V51" s="468"/>
      <c r="W51" s="497"/>
    </row>
    <row r="52" spans="2:23" ht="16.5" customHeight="1">
      <c r="B52" s="414"/>
      <c r="C52" s="415"/>
      <c r="D52" s="416"/>
      <c r="E52" s="508" t="s">
        <v>49</v>
      </c>
      <c r="F52" s="509"/>
      <c r="G52" s="509"/>
      <c r="H52" s="509"/>
      <c r="I52" s="509"/>
      <c r="J52" s="510"/>
      <c r="K52" s="189"/>
      <c r="L52" s="88" t="s">
        <v>67</v>
      </c>
      <c r="M52" s="508" t="s">
        <v>109</v>
      </c>
      <c r="N52" s="509"/>
      <c r="O52" s="509"/>
      <c r="P52" s="509"/>
      <c r="Q52" s="509"/>
      <c r="R52" s="510"/>
      <c r="S52" s="189"/>
      <c r="T52" s="104" t="s">
        <v>67</v>
      </c>
      <c r="U52" s="420" t="s">
        <v>48</v>
      </c>
      <c r="V52" s="421"/>
      <c r="W52" s="422"/>
    </row>
    <row r="53" spans="2:23" ht="16.5" customHeight="1">
      <c r="B53" s="414"/>
      <c r="C53" s="415"/>
      <c r="D53" s="416"/>
      <c r="E53" s="508" t="s">
        <v>55</v>
      </c>
      <c r="F53" s="509"/>
      <c r="G53" s="509"/>
      <c r="H53" s="509"/>
      <c r="I53" s="509"/>
      <c r="J53" s="510"/>
      <c r="K53" s="189"/>
      <c r="L53" s="88" t="s">
        <v>67</v>
      </c>
      <c r="M53" s="508" t="s">
        <v>50</v>
      </c>
      <c r="N53" s="509"/>
      <c r="O53" s="509"/>
      <c r="P53" s="509"/>
      <c r="Q53" s="509"/>
      <c r="R53" s="510"/>
      <c r="S53" s="189"/>
      <c r="T53" s="104" t="s">
        <v>67</v>
      </c>
      <c r="U53" s="423"/>
      <c r="V53" s="424"/>
      <c r="W53" s="425"/>
    </row>
    <row r="54" spans="2:23" ht="16.5" customHeight="1">
      <c r="B54" s="414"/>
      <c r="C54" s="415"/>
      <c r="D54" s="416"/>
      <c r="E54" s="508" t="s">
        <v>134</v>
      </c>
      <c r="F54" s="509"/>
      <c r="G54" s="509"/>
      <c r="H54" s="509"/>
      <c r="I54" s="509"/>
      <c r="J54" s="510"/>
      <c r="K54" s="190"/>
      <c r="L54" s="89" t="s">
        <v>68</v>
      </c>
      <c r="M54" s="508" t="s">
        <v>192</v>
      </c>
      <c r="N54" s="509"/>
      <c r="O54" s="509"/>
      <c r="P54" s="509"/>
      <c r="Q54" s="509"/>
      <c r="R54" s="510"/>
      <c r="S54" s="190"/>
      <c r="T54" s="89" t="s">
        <v>67</v>
      </c>
      <c r="U54" s="423"/>
      <c r="V54" s="424"/>
      <c r="W54" s="425"/>
    </row>
    <row r="55" spans="2:23" ht="16.5" customHeight="1" thickBot="1">
      <c r="B55" s="417"/>
      <c r="C55" s="418"/>
      <c r="D55" s="419"/>
      <c r="E55" s="529" t="s">
        <v>135</v>
      </c>
      <c r="F55" s="530"/>
      <c r="G55" s="530"/>
      <c r="H55" s="530"/>
      <c r="I55" s="530"/>
      <c r="J55" s="531"/>
      <c r="K55" s="173"/>
      <c r="L55" s="51" t="s">
        <v>68</v>
      </c>
      <c r="M55" s="543" t="s">
        <v>51</v>
      </c>
      <c r="N55" s="544"/>
      <c r="O55" s="544"/>
      <c r="P55" s="544"/>
      <c r="Q55" s="544"/>
      <c r="R55" s="545"/>
      <c r="S55" s="173"/>
      <c r="T55" s="51" t="s">
        <v>67</v>
      </c>
      <c r="U55" s="426"/>
      <c r="V55" s="427"/>
      <c r="W55" s="428"/>
    </row>
    <row r="56" spans="2:23" ht="5.25" customHeight="1">
      <c r="B56" s="165"/>
      <c r="C56" s="19"/>
      <c r="D56" s="166"/>
      <c r="E56" s="19"/>
      <c r="F56" s="19"/>
      <c r="G56" s="19"/>
      <c r="H56" s="19"/>
      <c r="I56" s="19"/>
      <c r="J56" s="19"/>
      <c r="K56" s="19"/>
      <c r="L56" s="15"/>
      <c r="M56" s="15"/>
      <c r="N56" s="15"/>
      <c r="O56" s="15"/>
      <c r="P56" s="15"/>
      <c r="Q56" s="15"/>
      <c r="R56" s="15"/>
      <c r="S56" s="15"/>
      <c r="T56" s="20"/>
      <c r="U56" s="20"/>
      <c r="V56" s="20"/>
      <c r="W56" s="20"/>
    </row>
    <row r="57" spans="2:23" ht="15.75">
      <c r="B57" s="15" t="s">
        <v>90</v>
      </c>
      <c r="C57" s="10"/>
      <c r="D57" s="10"/>
      <c r="E57" s="10"/>
      <c r="F57" s="10"/>
      <c r="G57" s="10"/>
      <c r="H57" s="10"/>
      <c r="I57" s="10"/>
      <c r="J57" s="10"/>
      <c r="K57" s="10"/>
      <c r="L57" s="10"/>
      <c r="M57" s="10"/>
      <c r="N57" s="10"/>
      <c r="O57" s="10"/>
      <c r="P57" s="10"/>
      <c r="Q57" s="10"/>
      <c r="R57" s="10"/>
      <c r="S57" s="10"/>
      <c r="T57" s="10"/>
      <c r="U57" s="73"/>
      <c r="V57" s="14"/>
      <c r="W57" s="14"/>
    </row>
    <row r="58" spans="2:23" ht="15.75">
      <c r="B58" s="15" t="s">
        <v>91</v>
      </c>
      <c r="C58" s="10"/>
      <c r="D58" s="10"/>
      <c r="E58" s="10"/>
      <c r="F58" s="10"/>
      <c r="G58" s="10"/>
      <c r="H58" s="10"/>
      <c r="I58" s="10"/>
      <c r="J58" s="10"/>
      <c r="K58" s="10"/>
      <c r="L58" s="10"/>
      <c r="M58" s="10"/>
      <c r="N58" s="10"/>
      <c r="O58" s="10"/>
      <c r="P58" s="10"/>
      <c r="Q58" s="10"/>
      <c r="R58" s="10"/>
      <c r="S58" s="10"/>
      <c r="T58" s="10"/>
      <c r="U58" s="577">
        <v>44713</v>
      </c>
      <c r="V58" s="578"/>
      <c r="W58" s="579"/>
    </row>
    <row r="59" ht="0.75" customHeight="1"/>
    <row r="60" spans="3:8" ht="13.5">
      <c r="C60" s="589" t="s">
        <v>119</v>
      </c>
      <c r="D60" s="589"/>
      <c r="E60" s="589"/>
      <c r="F60" s="589"/>
      <c r="G60" s="589"/>
      <c r="H60" s="589"/>
    </row>
  </sheetData>
  <sheetProtection sheet="1"/>
  <mergeCells count="121">
    <mergeCell ref="C60:H60"/>
    <mergeCell ref="T1:W1"/>
    <mergeCell ref="Q1:S1"/>
    <mergeCell ref="N39:O39"/>
    <mergeCell ref="K39:M39"/>
    <mergeCell ref="P39:W39"/>
    <mergeCell ref="V23:W23"/>
    <mergeCell ref="F27:G27"/>
    <mergeCell ref="G9:H9"/>
    <mergeCell ref="I9:W9"/>
    <mergeCell ref="U58:W58"/>
    <mergeCell ref="Q42:R42"/>
    <mergeCell ref="K42:N42"/>
    <mergeCell ref="B23:D23"/>
    <mergeCell ref="N41:P41"/>
    <mergeCell ref="S41:U41"/>
    <mergeCell ref="B28:D32"/>
    <mergeCell ref="E23:F23"/>
    <mergeCell ref="H23:I23"/>
    <mergeCell ref="K23:L23"/>
    <mergeCell ref="E48:F48"/>
    <mergeCell ref="H39:I39"/>
    <mergeCell ref="G40:H41"/>
    <mergeCell ref="Q44:R44"/>
    <mergeCell ref="Q45:R45"/>
    <mergeCell ref="B1:D1"/>
    <mergeCell ref="P14:Q14"/>
    <mergeCell ref="M14:O14"/>
    <mergeCell ref="G18:H18"/>
    <mergeCell ref="M23:O23"/>
    <mergeCell ref="P21:W21"/>
    <mergeCell ref="E40:F41"/>
    <mergeCell ref="I41:K41"/>
    <mergeCell ref="P23:Q23"/>
    <mergeCell ref="O21:O22"/>
    <mergeCell ref="S23:T23"/>
    <mergeCell ref="B24:D24"/>
    <mergeCell ref="E24:W24"/>
    <mergeCell ref="P22:W22"/>
    <mergeCell ref="B22:D22"/>
    <mergeCell ref="N40:P40"/>
    <mergeCell ref="I40:K40"/>
    <mergeCell ref="B27:D27"/>
    <mergeCell ref="M55:R55"/>
    <mergeCell ref="E45:F45"/>
    <mergeCell ref="B43:D45"/>
    <mergeCell ref="E42:F42"/>
    <mergeCell ref="S40:U40"/>
    <mergeCell ref="B33:D34"/>
    <mergeCell ref="B35:D35"/>
    <mergeCell ref="B36:D36"/>
    <mergeCell ref="B38:D38"/>
    <mergeCell ref="B40:D41"/>
    <mergeCell ref="E55:J55"/>
    <mergeCell ref="E19:W19"/>
    <mergeCell ref="B20:D20"/>
    <mergeCell ref="B21:D21"/>
    <mergeCell ref="E21:E22"/>
    <mergeCell ref="F21:N21"/>
    <mergeCell ref="F22:N22"/>
    <mergeCell ref="B39:D39"/>
    <mergeCell ref="E39:G39"/>
    <mergeCell ref="E54:J54"/>
    <mergeCell ref="M54:R54"/>
    <mergeCell ref="B42:D42"/>
    <mergeCell ref="E53:J53"/>
    <mergeCell ref="M53:R53"/>
    <mergeCell ref="E51:J51"/>
    <mergeCell ref="M51:R51"/>
    <mergeCell ref="E52:J52"/>
    <mergeCell ref="M52:R52"/>
    <mergeCell ref="B46:D47"/>
    <mergeCell ref="B48:D48"/>
    <mergeCell ref="B49:D49"/>
    <mergeCell ref="B50:D50"/>
    <mergeCell ref="E38:W38"/>
    <mergeCell ref="U51:W51"/>
    <mergeCell ref="B15:D15"/>
    <mergeCell ref="E15:W15"/>
    <mergeCell ref="G42:H42"/>
    <mergeCell ref="O42:P42"/>
    <mergeCell ref="E43:F43"/>
    <mergeCell ref="E44:F44"/>
    <mergeCell ref="B19:D19"/>
    <mergeCell ref="B14:D14"/>
    <mergeCell ref="K14:L14"/>
    <mergeCell ref="B12:D12"/>
    <mergeCell ref="E12:E13"/>
    <mergeCell ref="F12:N12"/>
    <mergeCell ref="I18:W18"/>
    <mergeCell ref="V14:W14"/>
    <mergeCell ref="E50:F50"/>
    <mergeCell ref="I50:W50"/>
    <mergeCell ref="O43:P43"/>
    <mergeCell ref="O44:P44"/>
    <mergeCell ref="O45:P45"/>
    <mergeCell ref="E14:F14"/>
    <mergeCell ref="E20:P20"/>
    <mergeCell ref="S20:W20"/>
    <mergeCell ref="Q43:R43"/>
    <mergeCell ref="Q20:R20"/>
    <mergeCell ref="E1:N1"/>
    <mergeCell ref="B18:D18"/>
    <mergeCell ref="H14:I14"/>
    <mergeCell ref="O12:O13"/>
    <mergeCell ref="S11:W11"/>
    <mergeCell ref="B13:D13"/>
    <mergeCell ref="F13:N13"/>
    <mergeCell ref="S14:T14"/>
    <mergeCell ref="P13:W13"/>
    <mergeCell ref="E11:P11"/>
    <mergeCell ref="B51:D55"/>
    <mergeCell ref="U52:W55"/>
    <mergeCell ref="B9:D9"/>
    <mergeCell ref="B10:D10"/>
    <mergeCell ref="E10:W10"/>
    <mergeCell ref="B11:D11"/>
    <mergeCell ref="P12:W12"/>
    <mergeCell ref="Q11:R11"/>
    <mergeCell ref="S46:U46"/>
    <mergeCell ref="S47:U47"/>
  </mergeCells>
  <dataValidations count="14">
    <dataValidation type="list" allowBlank="1" showInputMessage="1" showErrorMessage="1" sqref="N40 S40 I40">
      <formula1>"大,中,小,ｵｰﾃﾞｨﾄﾘｱﾑ,階段教室,語学教室"</formula1>
    </dataValidation>
    <dataValidation type="list" allowBlank="1" showInputMessage="1" showErrorMessage="1" sqref="Q42:R42 G42:H42 G40 G48 G50">
      <formula1>"有,無"</formula1>
    </dataValidation>
    <dataValidation type="list" allowBlank="1" showInputMessage="1" showErrorMessage="1" sqref="I41:K41 N41:P41 S41:U41">
      <formula1>"スクール,アイランド,コの字,円形,その他"</formula1>
    </dataValidation>
    <dataValidation type="list" allowBlank="1" showInputMessage="1" showErrorMessage="1" sqref="J33:J37">
      <formula1>"月,火,水,木,金,土,日"</formula1>
    </dataValidation>
    <dataValidation type="list" allowBlank="1" showInputMessage="1" showErrorMessage="1" sqref="M27 K43:K45 I46:I47 V27 J28:J32 L48">
      <formula1>"選択,月,火,水,木,金,土,日"</formula1>
    </dataValidation>
    <dataValidation type="list" allowBlank="1" showInputMessage="1" showErrorMessage="1" sqref="I27 G43:G45 R27 E46:E47 F29:F32 H48">
      <formula1>"1,2,3,4,5,6,7,8,9,10,11,12"</formula1>
    </dataValidation>
    <dataValidation type="list" allowBlank="1" showInputMessage="1" showErrorMessage="1" sqref="G46:G47 I43:I45 H29:H32 J48 K27 T27">
      <formula1>"1,2,3,4,5,6,7,8,9,10,11,12,13,14,15,16,17,18,19,20,21,22,23,24,25,26,27,28,29,30,31"</formula1>
    </dataValidation>
    <dataValidation type="list" allowBlank="1" showInputMessage="1" showErrorMessage="1" sqref="N28:N32">
      <formula1>"6,7,8,9,10,11,12,13,14,15,16,17,18,19,20"</formula1>
    </dataValidation>
    <dataValidation type="list" allowBlank="1" showInputMessage="1" showErrorMessage="1" sqref="S28:S32">
      <formula1>"12,13,14,15,16,17,18,19,20"</formula1>
    </dataValidation>
    <dataValidation type="list" allowBlank="1" showInputMessage="1" showErrorMessage="1" sqref="P28:P32 U28:U32 T48 M46:M47 P48 Q46:Q47">
      <formula1>"00,15,30,45"</formula1>
    </dataValidation>
    <dataValidation type="list" allowBlank="1" showInputMessage="1" showErrorMessage="1" sqref="R48">
      <formula1>"18,19,20,21,22"</formula1>
    </dataValidation>
    <dataValidation type="list" allowBlank="1" showInputMessage="1" showErrorMessage="1" sqref="P27">
      <formula1>"2021,2022,2023,2024"</formula1>
    </dataValidation>
    <dataValidation type="list" allowBlank="1" showInputMessage="1" showErrorMessage="1" sqref="K46:K47 N48 O46:O47">
      <formula1>"17,18,19,20"</formula1>
    </dataValidation>
    <dataValidation type="list" allowBlank="1" showInputMessage="1" showErrorMessage="1" sqref="F27:G27">
      <formula1>"2021,2022,2023,2024"</formula1>
    </dataValidation>
  </dataValidations>
  <hyperlinks>
    <hyperlink ref="I50:W50" location="ﾈｯﾄ接続申請書!A1" display="「有」の時ﾈｯﾄ接続申請書もご提出ください"/>
    <hyperlink ref="C60" location="お問合せ・お申込み先!A1" display="お問合せ・お申込み先はこちら"/>
    <hyperlink ref="K39:M39" location="利用者名簿!A1" display="利用者名簿提出"/>
  </hyperlinks>
  <printOptions/>
  <pageMargins left="0.42" right="0.17" top="0.45" bottom="0.27" header="0" footer="0"/>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tabColor rgb="FF00B050"/>
    <pageSetUpPr fitToPage="1"/>
  </sheetPr>
  <dimension ref="B1:Y69"/>
  <sheetViews>
    <sheetView showGridLines="0" showRowColHeaders="0" zoomScalePageLayoutView="0" workbookViewId="0" topLeftCell="A1">
      <selection activeCell="A1" sqref="A1"/>
    </sheetView>
  </sheetViews>
  <sheetFormatPr defaultColWidth="9.00390625" defaultRowHeight="13.5"/>
  <cols>
    <col min="1" max="1" width="0.6171875" style="0" customWidth="1"/>
    <col min="2" max="2" width="3.25390625" style="0" customWidth="1"/>
    <col min="3" max="3" width="11.75390625" style="0" customWidth="1"/>
    <col min="4" max="4" width="8.75390625" style="0" customWidth="1"/>
    <col min="5" max="9" width="3.875" style="0" customWidth="1"/>
    <col min="10" max="10" width="3.50390625" style="0" customWidth="1"/>
    <col min="11" max="16" width="3.875" style="0" customWidth="1"/>
    <col min="17" max="17" width="3.25390625" style="0" customWidth="1"/>
    <col min="18" max="23" width="3.875" style="0" customWidth="1"/>
  </cols>
  <sheetData>
    <row r="1" spans="2:23" ht="16.5" customHeight="1">
      <c r="B1" s="574"/>
      <c r="C1" s="574"/>
      <c r="D1" s="574"/>
      <c r="E1" s="447" t="s">
        <v>269</v>
      </c>
      <c r="F1" s="447"/>
      <c r="G1" s="447"/>
      <c r="H1" s="447"/>
      <c r="I1" s="447"/>
      <c r="J1" s="447"/>
      <c r="K1" s="447"/>
      <c r="L1" s="447"/>
      <c r="M1" s="447"/>
      <c r="N1" s="447"/>
      <c r="O1" s="103"/>
      <c r="P1" s="122"/>
      <c r="Q1" s="610" t="s">
        <v>167</v>
      </c>
      <c r="R1" s="610"/>
      <c r="S1" s="610"/>
      <c r="T1" s="600">
        <v>43432</v>
      </c>
      <c r="U1" s="600"/>
      <c r="V1" s="600"/>
      <c r="W1" s="600"/>
    </row>
    <row r="2" spans="2:23" ht="7.5" customHeight="1">
      <c r="B2" s="10"/>
      <c r="C2" s="11"/>
      <c r="D2" s="12"/>
      <c r="E2" s="10"/>
      <c r="F2" s="10"/>
      <c r="G2" s="10"/>
      <c r="H2" s="10"/>
      <c r="I2" s="10"/>
      <c r="J2" s="10"/>
      <c r="K2" s="13"/>
      <c r="L2" s="10"/>
      <c r="M2" s="13"/>
      <c r="N2" s="10"/>
      <c r="O2" s="13"/>
      <c r="P2" s="13"/>
      <c r="Q2" s="14"/>
      <c r="R2" s="14"/>
      <c r="S2" s="14"/>
      <c r="T2" s="14"/>
      <c r="U2" s="14"/>
      <c r="V2" s="13"/>
      <c r="W2" s="13"/>
    </row>
    <row r="3" spans="3:23" ht="12.75" customHeight="1">
      <c r="C3" s="117" t="s">
        <v>343</v>
      </c>
      <c r="D3" s="14"/>
      <c r="E3" s="14"/>
      <c r="F3" s="14"/>
      <c r="G3" s="14"/>
      <c r="H3" s="14"/>
      <c r="I3" s="14"/>
      <c r="J3" s="14"/>
      <c r="K3" s="14"/>
      <c r="L3" s="14"/>
      <c r="M3" s="14"/>
      <c r="N3" s="14"/>
      <c r="O3" s="14"/>
      <c r="P3" s="14"/>
      <c r="Q3" s="14"/>
      <c r="R3" s="14"/>
      <c r="S3" s="14"/>
      <c r="T3" s="14"/>
      <c r="U3" s="14"/>
      <c r="V3" s="14"/>
      <c r="W3" s="13"/>
    </row>
    <row r="4" spans="2:23" ht="12.75" customHeight="1">
      <c r="B4" s="105"/>
      <c r="C4" s="117" t="s">
        <v>162</v>
      </c>
      <c r="D4" s="110"/>
      <c r="E4" s="110"/>
      <c r="F4" s="110"/>
      <c r="G4" s="110"/>
      <c r="H4" s="110"/>
      <c r="I4" s="110"/>
      <c r="J4" s="110"/>
      <c r="K4" s="110"/>
      <c r="L4" s="110"/>
      <c r="M4" s="110"/>
      <c r="N4" s="110"/>
      <c r="O4" s="110"/>
      <c r="P4" s="111"/>
      <c r="Q4" s="112"/>
      <c r="R4" s="112"/>
      <c r="S4" s="112"/>
      <c r="T4" s="112"/>
      <c r="U4" s="112"/>
      <c r="V4" s="112"/>
      <c r="W4" s="106"/>
    </row>
    <row r="5" spans="2:23" ht="12.75" customHeight="1">
      <c r="B5" s="16"/>
      <c r="C5" s="120" t="s">
        <v>153</v>
      </c>
      <c r="D5" s="113"/>
      <c r="E5" s="113"/>
      <c r="F5" s="113"/>
      <c r="G5" s="114"/>
      <c r="H5" s="114"/>
      <c r="I5" s="114"/>
      <c r="J5" s="114"/>
      <c r="K5" s="114"/>
      <c r="L5" s="114"/>
      <c r="M5" s="114"/>
      <c r="N5" s="114"/>
      <c r="O5" s="114"/>
      <c r="P5" s="114"/>
      <c r="Q5" s="114"/>
      <c r="R5" s="114"/>
      <c r="S5" s="114"/>
      <c r="T5" s="114"/>
      <c r="U5" s="114"/>
      <c r="V5" s="114"/>
      <c r="W5" s="13"/>
    </row>
    <row r="6" spans="2:24" s="1" customFormat="1" ht="12.75" customHeight="1">
      <c r="B6" s="17"/>
      <c r="C6" s="133" t="s">
        <v>154</v>
      </c>
      <c r="D6" s="115"/>
      <c r="E6" s="116"/>
      <c r="F6" s="85"/>
      <c r="G6" s="85"/>
      <c r="H6" s="85"/>
      <c r="I6" s="85"/>
      <c r="J6" s="116"/>
      <c r="K6" s="116"/>
      <c r="L6" s="116"/>
      <c r="M6" s="116"/>
      <c r="N6" s="116"/>
      <c r="O6" s="116"/>
      <c r="P6" s="116"/>
      <c r="Q6" s="116"/>
      <c r="R6" s="116"/>
      <c r="S6" s="109"/>
      <c r="T6" s="109"/>
      <c r="U6" s="109"/>
      <c r="V6" s="109"/>
      <c r="W6" s="107"/>
      <c r="X6" s="18"/>
    </row>
    <row r="7" spans="2:23" s="1" customFormat="1" ht="12.75" customHeight="1">
      <c r="B7" s="17"/>
      <c r="C7" s="134" t="s">
        <v>163</v>
      </c>
      <c r="D7" s="115"/>
      <c r="E7" s="116"/>
      <c r="F7" s="85"/>
      <c r="G7" s="85"/>
      <c r="H7" s="85"/>
      <c r="I7" s="85"/>
      <c r="J7" s="116"/>
      <c r="K7" s="85"/>
      <c r="L7" s="85"/>
      <c r="M7" s="85"/>
      <c r="N7" s="85"/>
      <c r="O7" s="85"/>
      <c r="P7" s="85"/>
      <c r="Q7" s="85"/>
      <c r="R7" s="85"/>
      <c r="S7" s="85"/>
      <c r="T7" s="85"/>
      <c r="U7" s="85"/>
      <c r="V7" s="85"/>
      <c r="W7" s="107"/>
    </row>
    <row r="8" spans="2:23" ht="13.5" customHeight="1" thickBot="1">
      <c r="B8" s="19" t="s">
        <v>63</v>
      </c>
      <c r="C8" s="15"/>
      <c r="D8" s="15"/>
      <c r="E8" s="15"/>
      <c r="F8" s="15"/>
      <c r="G8" s="15"/>
      <c r="H8" s="15"/>
      <c r="I8" s="15"/>
      <c r="J8" s="15"/>
      <c r="K8" s="15"/>
      <c r="L8" s="15"/>
      <c r="M8" s="15"/>
      <c r="N8" s="15"/>
      <c r="O8" s="15"/>
      <c r="P8" s="15"/>
      <c r="Q8" s="15"/>
      <c r="R8" s="15"/>
      <c r="S8" s="15"/>
      <c r="T8" s="238"/>
      <c r="U8" s="18"/>
      <c r="V8" s="1"/>
      <c r="W8" s="20"/>
    </row>
    <row r="9" spans="2:23" ht="23.25" customHeight="1">
      <c r="B9" s="429" t="s">
        <v>11</v>
      </c>
      <c r="C9" s="430"/>
      <c r="D9" s="431"/>
      <c r="E9" s="21" t="s">
        <v>61</v>
      </c>
      <c r="F9" s="369" t="s">
        <v>333</v>
      </c>
      <c r="G9" s="647" t="s">
        <v>334</v>
      </c>
      <c r="H9" s="647"/>
      <c r="I9" s="648" t="s">
        <v>93</v>
      </c>
      <c r="J9" s="648"/>
      <c r="K9" s="648"/>
      <c r="L9" s="648"/>
      <c r="M9" s="648"/>
      <c r="N9" s="648"/>
      <c r="O9" s="648"/>
      <c r="P9" s="648"/>
      <c r="Q9" s="648"/>
      <c r="R9" s="648"/>
      <c r="S9" s="648"/>
      <c r="T9" s="648"/>
      <c r="U9" s="648"/>
      <c r="V9" s="648"/>
      <c r="W9" s="649"/>
    </row>
    <row r="10" spans="2:23" ht="16.5" customHeight="1">
      <c r="B10" s="432" t="s">
        <v>12</v>
      </c>
      <c r="C10" s="433"/>
      <c r="D10" s="434"/>
      <c r="E10" s="607" t="s">
        <v>94</v>
      </c>
      <c r="F10" s="608"/>
      <c r="G10" s="608"/>
      <c r="H10" s="608"/>
      <c r="I10" s="608"/>
      <c r="J10" s="608"/>
      <c r="K10" s="608"/>
      <c r="L10" s="608"/>
      <c r="M10" s="608"/>
      <c r="N10" s="608"/>
      <c r="O10" s="608"/>
      <c r="P10" s="608"/>
      <c r="Q10" s="608"/>
      <c r="R10" s="608"/>
      <c r="S10" s="608"/>
      <c r="T10" s="608"/>
      <c r="U10" s="608"/>
      <c r="V10" s="608"/>
      <c r="W10" s="609"/>
    </row>
    <row r="11" spans="2:23" ht="16.5" customHeight="1">
      <c r="B11" s="438" t="s">
        <v>70</v>
      </c>
      <c r="C11" s="439"/>
      <c r="D11" s="440"/>
      <c r="E11" s="613" t="s">
        <v>95</v>
      </c>
      <c r="F11" s="614"/>
      <c r="G11" s="614"/>
      <c r="H11" s="614"/>
      <c r="I11" s="614"/>
      <c r="J11" s="614"/>
      <c r="K11" s="614"/>
      <c r="L11" s="614"/>
      <c r="M11" s="614"/>
      <c r="N11" s="614"/>
      <c r="O11" s="614"/>
      <c r="P11" s="615"/>
      <c r="Q11" s="25" t="s">
        <v>72</v>
      </c>
      <c r="R11" s="26"/>
      <c r="S11" s="614" t="s">
        <v>106</v>
      </c>
      <c r="T11" s="614"/>
      <c r="U11" s="614"/>
      <c r="V11" s="614"/>
      <c r="W11" s="616"/>
    </row>
    <row r="12" spans="2:23" ht="15" customHeight="1">
      <c r="B12" s="479" t="s">
        <v>13</v>
      </c>
      <c r="C12" s="480"/>
      <c r="D12" s="481"/>
      <c r="E12" s="617" t="s">
        <v>14</v>
      </c>
      <c r="F12" s="619" t="s">
        <v>96</v>
      </c>
      <c r="G12" s="619"/>
      <c r="H12" s="619"/>
      <c r="I12" s="619"/>
      <c r="J12" s="619"/>
      <c r="K12" s="619"/>
      <c r="L12" s="619"/>
      <c r="M12" s="619"/>
      <c r="N12" s="620"/>
      <c r="O12" s="617" t="s">
        <v>15</v>
      </c>
      <c r="P12" s="603" t="s">
        <v>97</v>
      </c>
      <c r="Q12" s="603"/>
      <c r="R12" s="603"/>
      <c r="S12" s="603"/>
      <c r="T12" s="603"/>
      <c r="U12" s="603"/>
      <c r="V12" s="603"/>
      <c r="W12" s="604"/>
    </row>
    <row r="13" spans="2:23" ht="16.5" customHeight="1">
      <c r="B13" s="456" t="s">
        <v>16</v>
      </c>
      <c r="C13" s="457"/>
      <c r="D13" s="458"/>
      <c r="E13" s="618"/>
      <c r="F13" s="605" t="s">
        <v>98</v>
      </c>
      <c r="G13" s="605"/>
      <c r="H13" s="605"/>
      <c r="I13" s="605"/>
      <c r="J13" s="605"/>
      <c r="K13" s="605"/>
      <c r="L13" s="605"/>
      <c r="M13" s="605"/>
      <c r="N13" s="606"/>
      <c r="O13" s="618"/>
      <c r="P13" s="611" t="s">
        <v>99</v>
      </c>
      <c r="Q13" s="611"/>
      <c r="R13" s="611"/>
      <c r="S13" s="611"/>
      <c r="T13" s="611"/>
      <c r="U13" s="611"/>
      <c r="V13" s="611"/>
      <c r="W13" s="612"/>
    </row>
    <row r="14" spans="2:23" ht="16.5" customHeight="1">
      <c r="B14" s="438" t="s">
        <v>17</v>
      </c>
      <c r="C14" s="439"/>
      <c r="D14" s="440"/>
      <c r="E14" s="435"/>
      <c r="F14" s="436"/>
      <c r="G14" s="192" t="s">
        <v>193</v>
      </c>
      <c r="H14" s="436"/>
      <c r="I14" s="436"/>
      <c r="J14" s="24" t="s">
        <v>0</v>
      </c>
      <c r="K14" s="436"/>
      <c r="L14" s="436"/>
      <c r="M14" s="435" t="s">
        <v>18</v>
      </c>
      <c r="N14" s="436"/>
      <c r="O14" s="463"/>
      <c r="P14" s="436"/>
      <c r="Q14" s="436"/>
      <c r="R14" s="24" t="s">
        <v>0</v>
      </c>
      <c r="S14" s="436"/>
      <c r="T14" s="436"/>
      <c r="U14" s="24" t="s">
        <v>0</v>
      </c>
      <c r="V14" s="436"/>
      <c r="W14" s="437"/>
    </row>
    <row r="15" spans="2:23" ht="16.5" customHeight="1" thickBot="1">
      <c r="B15" s="476" t="s">
        <v>1</v>
      </c>
      <c r="C15" s="477"/>
      <c r="D15" s="478"/>
      <c r="E15" s="623" t="s">
        <v>100</v>
      </c>
      <c r="F15" s="624"/>
      <c r="G15" s="624"/>
      <c r="H15" s="624"/>
      <c r="I15" s="624"/>
      <c r="J15" s="624"/>
      <c r="K15" s="624"/>
      <c r="L15" s="624"/>
      <c r="M15" s="624"/>
      <c r="N15" s="624"/>
      <c r="O15" s="624"/>
      <c r="P15" s="624"/>
      <c r="Q15" s="624"/>
      <c r="R15" s="624"/>
      <c r="S15" s="624"/>
      <c r="T15" s="624"/>
      <c r="U15" s="624"/>
      <c r="V15" s="624"/>
      <c r="W15" s="625"/>
    </row>
    <row r="16" spans="2:23" ht="5.25" customHeight="1">
      <c r="B16" s="27"/>
      <c r="C16" s="27"/>
      <c r="D16" s="27"/>
      <c r="E16" s="28"/>
      <c r="F16" s="28"/>
      <c r="G16" s="28"/>
      <c r="H16" s="28"/>
      <c r="I16" s="28"/>
      <c r="J16" s="28"/>
      <c r="K16" s="28"/>
      <c r="L16" s="28"/>
      <c r="M16" s="28"/>
      <c r="N16" s="28"/>
      <c r="O16" s="28"/>
      <c r="P16" s="28"/>
      <c r="Q16" s="28"/>
      <c r="R16" s="28"/>
      <c r="S16" s="28"/>
      <c r="T16" s="28"/>
      <c r="U16" s="28"/>
      <c r="V16" s="28"/>
      <c r="W16" s="28"/>
    </row>
    <row r="17" spans="2:23" ht="15.75" customHeight="1" thickBot="1">
      <c r="B17" s="29" t="s">
        <v>62</v>
      </c>
      <c r="C17" s="30"/>
      <c r="D17" s="30"/>
      <c r="E17" s="31"/>
      <c r="F17" s="31"/>
      <c r="G17" s="31"/>
      <c r="H17" s="31"/>
      <c r="I17" s="31"/>
      <c r="J17" s="32"/>
      <c r="K17" s="32"/>
      <c r="L17" s="29"/>
      <c r="M17" s="29"/>
      <c r="N17" s="29"/>
      <c r="O17" s="29"/>
      <c r="P17" s="29"/>
      <c r="Q17" s="29"/>
      <c r="R17" s="29"/>
      <c r="S17" s="29"/>
      <c r="T17" s="29"/>
      <c r="U17" s="29"/>
      <c r="V17" s="29"/>
      <c r="W17" s="29"/>
    </row>
    <row r="18" spans="2:23" ht="23.25" customHeight="1">
      <c r="B18" s="448" t="s">
        <v>11</v>
      </c>
      <c r="C18" s="449"/>
      <c r="D18" s="450"/>
      <c r="E18" s="21" t="s">
        <v>61</v>
      </c>
      <c r="F18" s="22"/>
      <c r="G18" s="23"/>
      <c r="H18" s="640" t="s">
        <v>101</v>
      </c>
      <c r="I18" s="640"/>
      <c r="J18" s="640"/>
      <c r="K18" s="640"/>
      <c r="L18" s="640"/>
      <c r="M18" s="640"/>
      <c r="N18" s="640"/>
      <c r="O18" s="640"/>
      <c r="P18" s="640"/>
      <c r="Q18" s="640"/>
      <c r="R18" s="640"/>
      <c r="S18" s="640"/>
      <c r="T18" s="640"/>
      <c r="U18" s="640"/>
      <c r="V18" s="640"/>
      <c r="W18" s="641"/>
    </row>
    <row r="19" spans="2:23" ht="16.5" customHeight="1">
      <c r="B19" s="473" t="s">
        <v>12</v>
      </c>
      <c r="C19" s="474"/>
      <c r="D19" s="475"/>
      <c r="E19" s="626"/>
      <c r="F19" s="533"/>
      <c r="G19" s="533"/>
      <c r="H19" s="533"/>
      <c r="I19" s="533"/>
      <c r="J19" s="533"/>
      <c r="K19" s="533"/>
      <c r="L19" s="533"/>
      <c r="M19" s="533"/>
      <c r="N19" s="533"/>
      <c r="O19" s="533"/>
      <c r="P19" s="533"/>
      <c r="Q19" s="533"/>
      <c r="R19" s="533"/>
      <c r="S19" s="533"/>
      <c r="T19" s="533"/>
      <c r="U19" s="533"/>
      <c r="V19" s="533"/>
      <c r="W19" s="627"/>
    </row>
    <row r="20" spans="2:23" ht="16.5" customHeight="1">
      <c r="B20" s="532" t="s">
        <v>74</v>
      </c>
      <c r="C20" s="533"/>
      <c r="D20" s="534"/>
      <c r="E20" s="626"/>
      <c r="F20" s="533"/>
      <c r="G20" s="533"/>
      <c r="H20" s="533"/>
      <c r="I20" s="533"/>
      <c r="J20" s="533"/>
      <c r="K20" s="533"/>
      <c r="L20" s="533"/>
      <c r="M20" s="533"/>
      <c r="N20" s="533"/>
      <c r="O20" s="533"/>
      <c r="P20" s="534"/>
      <c r="Q20" s="25" t="s">
        <v>72</v>
      </c>
      <c r="R20" s="26"/>
      <c r="S20" s="533"/>
      <c r="T20" s="533"/>
      <c r="U20" s="533"/>
      <c r="V20" s="533"/>
      <c r="W20" s="627"/>
    </row>
    <row r="21" spans="2:23" ht="15" customHeight="1">
      <c r="B21" s="535" t="s">
        <v>13</v>
      </c>
      <c r="C21" s="536"/>
      <c r="D21" s="537"/>
      <c r="E21" s="617" t="s">
        <v>14</v>
      </c>
      <c r="F21" s="642"/>
      <c r="G21" s="642"/>
      <c r="H21" s="642"/>
      <c r="I21" s="642"/>
      <c r="J21" s="642"/>
      <c r="K21" s="642"/>
      <c r="L21" s="642"/>
      <c r="M21" s="642"/>
      <c r="N21" s="643"/>
      <c r="O21" s="617" t="s">
        <v>15</v>
      </c>
      <c r="P21" s="621"/>
      <c r="Q21" s="621"/>
      <c r="R21" s="621"/>
      <c r="S21" s="621"/>
      <c r="T21" s="621"/>
      <c r="U21" s="621"/>
      <c r="V21" s="621"/>
      <c r="W21" s="622"/>
    </row>
    <row r="22" spans="2:23" ht="16.5" customHeight="1">
      <c r="B22" s="558" t="s">
        <v>75</v>
      </c>
      <c r="C22" s="559"/>
      <c r="D22" s="560"/>
      <c r="E22" s="618"/>
      <c r="F22" s="633"/>
      <c r="G22" s="633"/>
      <c r="H22" s="633"/>
      <c r="I22" s="633"/>
      <c r="J22" s="633"/>
      <c r="K22" s="633"/>
      <c r="L22" s="633"/>
      <c r="M22" s="633"/>
      <c r="N22" s="634"/>
      <c r="O22" s="618"/>
      <c r="P22" s="628"/>
      <c r="Q22" s="628"/>
      <c r="R22" s="628"/>
      <c r="S22" s="628"/>
      <c r="T22" s="628"/>
      <c r="U22" s="628"/>
      <c r="V22" s="628"/>
      <c r="W22" s="629"/>
    </row>
    <row r="23" spans="2:23" ht="16.5" customHeight="1">
      <c r="B23" s="532" t="s">
        <v>17</v>
      </c>
      <c r="C23" s="533"/>
      <c r="D23" s="534"/>
      <c r="E23" s="435"/>
      <c r="F23" s="436"/>
      <c r="G23" s="192" t="s">
        <v>193</v>
      </c>
      <c r="H23" s="436"/>
      <c r="I23" s="436"/>
      <c r="J23" s="24" t="s">
        <v>0</v>
      </c>
      <c r="K23" s="436"/>
      <c r="L23" s="436"/>
      <c r="M23" s="435" t="s">
        <v>18</v>
      </c>
      <c r="N23" s="436"/>
      <c r="O23" s="463"/>
      <c r="P23" s="436"/>
      <c r="Q23" s="436"/>
      <c r="R23" s="24" t="s">
        <v>0</v>
      </c>
      <c r="S23" s="436"/>
      <c r="T23" s="436"/>
      <c r="U23" s="24" t="s">
        <v>0</v>
      </c>
      <c r="V23" s="436"/>
      <c r="W23" s="437"/>
    </row>
    <row r="24" spans="2:23" ht="16.5" customHeight="1" thickBot="1">
      <c r="B24" s="552" t="s">
        <v>1</v>
      </c>
      <c r="C24" s="553"/>
      <c r="D24" s="554"/>
      <c r="E24" s="630" t="s">
        <v>59</v>
      </c>
      <c r="F24" s="631"/>
      <c r="G24" s="631"/>
      <c r="H24" s="631"/>
      <c r="I24" s="631"/>
      <c r="J24" s="631"/>
      <c r="K24" s="631"/>
      <c r="L24" s="631"/>
      <c r="M24" s="631"/>
      <c r="N24" s="631"/>
      <c r="O24" s="631"/>
      <c r="P24" s="631"/>
      <c r="Q24" s="631"/>
      <c r="R24" s="631"/>
      <c r="S24" s="631"/>
      <c r="T24" s="631"/>
      <c r="U24" s="631"/>
      <c r="V24" s="631"/>
      <c r="W24" s="632"/>
    </row>
    <row r="25" spans="2:23" ht="6" customHeight="1">
      <c r="B25" s="27"/>
      <c r="C25" s="27"/>
      <c r="D25" s="27"/>
      <c r="E25" s="33"/>
      <c r="F25" s="28"/>
      <c r="G25" s="28"/>
      <c r="H25" s="28"/>
      <c r="I25" s="28"/>
      <c r="J25" s="28"/>
      <c r="K25" s="28"/>
      <c r="L25" s="28"/>
      <c r="M25" s="28"/>
      <c r="N25" s="28"/>
      <c r="O25" s="28"/>
      <c r="P25" s="28"/>
      <c r="Q25" s="28"/>
      <c r="R25" s="28"/>
      <c r="S25" s="28"/>
      <c r="T25" s="28"/>
      <c r="U25" s="28"/>
      <c r="V25" s="28"/>
      <c r="W25" s="28"/>
    </row>
    <row r="26" spans="2:23" ht="16.5" customHeight="1" thickBot="1">
      <c r="B26" s="34" t="s">
        <v>64</v>
      </c>
      <c r="C26" s="35"/>
      <c r="D26" s="35"/>
      <c r="E26" s="36"/>
      <c r="F26" s="34"/>
      <c r="G26" s="34"/>
      <c r="H26" s="34"/>
      <c r="I26" s="34"/>
      <c r="J26" s="34"/>
      <c r="K26" s="34"/>
      <c r="L26" s="34"/>
      <c r="M26" s="34"/>
      <c r="N26" s="34"/>
      <c r="O26" s="34"/>
      <c r="P26" s="34"/>
      <c r="Q26" s="34"/>
      <c r="R26" s="34"/>
      <c r="S26" s="34"/>
      <c r="T26" s="34"/>
      <c r="U26" s="34"/>
      <c r="V26" s="34"/>
      <c r="W26" s="34"/>
    </row>
    <row r="27" spans="2:23" ht="16.5" customHeight="1" thickBot="1">
      <c r="B27" s="511" t="s">
        <v>198</v>
      </c>
      <c r="C27" s="512"/>
      <c r="D27" s="513"/>
      <c r="E27" s="144" t="s">
        <v>200</v>
      </c>
      <c r="F27" s="601" t="s">
        <v>260</v>
      </c>
      <c r="G27" s="602"/>
      <c r="H27" s="187" t="s">
        <v>123</v>
      </c>
      <c r="I27" s="350" t="s">
        <v>267</v>
      </c>
      <c r="J27" s="193" t="s">
        <v>194</v>
      </c>
      <c r="K27" s="351">
        <v>1</v>
      </c>
      <c r="L27" s="193" t="s">
        <v>65</v>
      </c>
      <c r="M27" s="218" t="s">
        <v>103</v>
      </c>
      <c r="N27" s="193" t="s">
        <v>26</v>
      </c>
      <c r="O27" s="194" t="s">
        <v>199</v>
      </c>
      <c r="P27" s="352">
        <v>2018</v>
      </c>
      <c r="Q27" s="193" t="s">
        <v>123</v>
      </c>
      <c r="R27" s="353">
        <v>11</v>
      </c>
      <c r="S27" s="193" t="s">
        <v>194</v>
      </c>
      <c r="T27" s="351">
        <v>2</v>
      </c>
      <c r="U27" s="193" t="s">
        <v>197</v>
      </c>
      <c r="V27" s="218" t="s">
        <v>104</v>
      </c>
      <c r="W27" s="125" t="s">
        <v>196</v>
      </c>
    </row>
    <row r="28" spans="2:23" ht="16.5" customHeight="1">
      <c r="B28" s="429" t="s">
        <v>19</v>
      </c>
      <c r="C28" s="430"/>
      <c r="D28" s="430"/>
      <c r="E28" s="136" t="s">
        <v>20</v>
      </c>
      <c r="F28" s="286">
        <v>11</v>
      </c>
      <c r="G28" s="137" t="s">
        <v>21</v>
      </c>
      <c r="H28" s="286">
        <v>1</v>
      </c>
      <c r="I28" s="137" t="s">
        <v>65</v>
      </c>
      <c r="J28" s="286" t="s">
        <v>103</v>
      </c>
      <c r="K28" s="138" t="s">
        <v>26</v>
      </c>
      <c r="L28" s="27" t="s">
        <v>22</v>
      </c>
      <c r="M28" s="39" t="s">
        <v>23</v>
      </c>
      <c r="N28" s="75">
        <v>9</v>
      </c>
      <c r="O28" s="27" t="s">
        <v>2</v>
      </c>
      <c r="P28" s="74">
        <v>0</v>
      </c>
      <c r="Q28" s="27" t="s">
        <v>3</v>
      </c>
      <c r="R28" s="27" t="s">
        <v>24</v>
      </c>
      <c r="S28" s="74">
        <v>17</v>
      </c>
      <c r="T28" s="27" t="s">
        <v>2</v>
      </c>
      <c r="U28" s="76">
        <v>0</v>
      </c>
      <c r="V28" s="27" t="s">
        <v>25</v>
      </c>
      <c r="W28" s="41" t="s">
        <v>26</v>
      </c>
    </row>
    <row r="29" spans="2:23" ht="16.5" customHeight="1">
      <c r="B29" s="538"/>
      <c r="C29" s="539"/>
      <c r="D29" s="539"/>
      <c r="E29" s="42" t="s">
        <v>27</v>
      </c>
      <c r="F29" s="77">
        <v>11</v>
      </c>
      <c r="G29" s="35" t="s">
        <v>21</v>
      </c>
      <c r="H29" s="77">
        <v>2</v>
      </c>
      <c r="I29" s="35" t="s">
        <v>65</v>
      </c>
      <c r="J29" s="77" t="s">
        <v>104</v>
      </c>
      <c r="K29" s="19" t="s">
        <v>26</v>
      </c>
      <c r="L29" s="35" t="s">
        <v>22</v>
      </c>
      <c r="M29" s="43" t="s">
        <v>23</v>
      </c>
      <c r="N29" s="78">
        <v>9</v>
      </c>
      <c r="O29" s="35" t="s">
        <v>2</v>
      </c>
      <c r="P29" s="77">
        <v>0</v>
      </c>
      <c r="Q29" s="35" t="s">
        <v>3</v>
      </c>
      <c r="R29" s="35" t="s">
        <v>24</v>
      </c>
      <c r="S29" s="77">
        <v>17</v>
      </c>
      <c r="T29" s="35" t="s">
        <v>2</v>
      </c>
      <c r="U29" s="79">
        <v>0</v>
      </c>
      <c r="V29" s="35" t="s">
        <v>28</v>
      </c>
      <c r="W29" s="45" t="s">
        <v>26</v>
      </c>
    </row>
    <row r="30" spans="2:23" ht="16.5" customHeight="1">
      <c r="B30" s="538" t="s">
        <v>30</v>
      </c>
      <c r="C30" s="539"/>
      <c r="D30" s="539"/>
      <c r="E30" s="42" t="s">
        <v>31</v>
      </c>
      <c r="F30" s="35"/>
      <c r="G30" s="35" t="s">
        <v>21</v>
      </c>
      <c r="H30" s="35"/>
      <c r="I30" s="35" t="s">
        <v>65</v>
      </c>
      <c r="J30" s="35"/>
      <c r="K30" s="19" t="s">
        <v>26</v>
      </c>
      <c r="L30" s="35" t="s">
        <v>22</v>
      </c>
      <c r="M30" s="43" t="s">
        <v>23</v>
      </c>
      <c r="N30" s="34"/>
      <c r="O30" s="35" t="s">
        <v>2</v>
      </c>
      <c r="P30" s="35"/>
      <c r="Q30" s="35" t="s">
        <v>3</v>
      </c>
      <c r="R30" s="35" t="s">
        <v>24</v>
      </c>
      <c r="S30" s="35"/>
      <c r="T30" s="35" t="s">
        <v>2</v>
      </c>
      <c r="U30" s="44"/>
      <c r="V30" s="35" t="s">
        <v>28</v>
      </c>
      <c r="W30" s="45" t="s">
        <v>26</v>
      </c>
    </row>
    <row r="31" spans="2:23" ht="16.5" customHeight="1">
      <c r="B31" s="538" t="s">
        <v>32</v>
      </c>
      <c r="C31" s="539"/>
      <c r="D31" s="539"/>
      <c r="E31" s="42" t="s">
        <v>33</v>
      </c>
      <c r="F31" s="46"/>
      <c r="G31" s="46" t="s">
        <v>21</v>
      </c>
      <c r="H31" s="46"/>
      <c r="I31" s="35" t="s">
        <v>65</v>
      </c>
      <c r="J31" s="35"/>
      <c r="K31" s="19" t="s">
        <v>26</v>
      </c>
      <c r="L31" s="35" t="s">
        <v>22</v>
      </c>
      <c r="M31" s="43" t="s">
        <v>23</v>
      </c>
      <c r="N31" s="34"/>
      <c r="O31" s="35" t="s">
        <v>2</v>
      </c>
      <c r="P31" s="35"/>
      <c r="Q31" s="35" t="s">
        <v>3</v>
      </c>
      <c r="R31" s="35" t="s">
        <v>24</v>
      </c>
      <c r="S31" s="35"/>
      <c r="T31" s="35" t="s">
        <v>2</v>
      </c>
      <c r="U31" s="44"/>
      <c r="V31" s="35" t="s">
        <v>28</v>
      </c>
      <c r="W31" s="45" t="s">
        <v>26</v>
      </c>
    </row>
    <row r="32" spans="2:23" ht="16.5" customHeight="1" thickBot="1">
      <c r="B32" s="47"/>
      <c r="C32" s="48"/>
      <c r="D32" s="48"/>
      <c r="E32" s="49" t="s">
        <v>34</v>
      </c>
      <c r="F32" s="50"/>
      <c r="G32" s="50" t="s">
        <v>21</v>
      </c>
      <c r="H32" s="50"/>
      <c r="I32" s="51" t="s">
        <v>65</v>
      </c>
      <c r="J32" s="35"/>
      <c r="K32" s="29" t="s">
        <v>26</v>
      </c>
      <c r="L32" s="51" t="s">
        <v>22</v>
      </c>
      <c r="M32" s="52" t="s">
        <v>23</v>
      </c>
      <c r="N32" s="32"/>
      <c r="O32" s="51" t="s">
        <v>2</v>
      </c>
      <c r="P32" s="51"/>
      <c r="Q32" s="51" t="s">
        <v>3</v>
      </c>
      <c r="R32" s="51" t="s">
        <v>24</v>
      </c>
      <c r="S32" s="51"/>
      <c r="T32" s="51" t="s">
        <v>2</v>
      </c>
      <c r="U32" s="53"/>
      <c r="V32" s="51" t="s">
        <v>28</v>
      </c>
      <c r="W32" s="54" t="s">
        <v>26</v>
      </c>
    </row>
    <row r="33" spans="2:23" ht="16.5" customHeight="1" hidden="1">
      <c r="B33" s="429" t="s">
        <v>19</v>
      </c>
      <c r="C33" s="430"/>
      <c r="D33" s="430"/>
      <c r="E33" s="37" t="s">
        <v>20</v>
      </c>
      <c r="F33" s="27"/>
      <c r="G33" s="27" t="s">
        <v>21</v>
      </c>
      <c r="H33" s="27"/>
      <c r="I33" s="27" t="s">
        <v>65</v>
      </c>
      <c r="J33" s="27"/>
      <c r="K33" s="38" t="s">
        <v>26</v>
      </c>
      <c r="L33" s="27" t="s">
        <v>22</v>
      </c>
      <c r="M33" s="39" t="s">
        <v>23</v>
      </c>
      <c r="N33" s="28"/>
      <c r="O33" s="27" t="s">
        <v>2</v>
      </c>
      <c r="P33" s="27"/>
      <c r="Q33" s="27" t="s">
        <v>3</v>
      </c>
      <c r="R33" s="27" t="s">
        <v>24</v>
      </c>
      <c r="S33" s="27"/>
      <c r="T33" s="27" t="s">
        <v>2</v>
      </c>
      <c r="U33" s="40"/>
      <c r="V33" s="27" t="s">
        <v>25</v>
      </c>
      <c r="W33" s="41" t="s">
        <v>26</v>
      </c>
    </row>
    <row r="34" spans="2:23" ht="16.5" customHeight="1" hidden="1">
      <c r="B34" s="538"/>
      <c r="C34" s="539"/>
      <c r="D34" s="539"/>
      <c r="E34" s="42" t="s">
        <v>27</v>
      </c>
      <c r="F34" s="35"/>
      <c r="G34" s="35" t="s">
        <v>21</v>
      </c>
      <c r="H34" s="35"/>
      <c r="I34" s="35" t="s">
        <v>65</v>
      </c>
      <c r="J34" s="35"/>
      <c r="K34" s="19" t="s">
        <v>26</v>
      </c>
      <c r="L34" s="35" t="s">
        <v>22</v>
      </c>
      <c r="M34" s="43" t="s">
        <v>23</v>
      </c>
      <c r="N34" s="34"/>
      <c r="O34" s="35" t="s">
        <v>2</v>
      </c>
      <c r="P34" s="35"/>
      <c r="Q34" s="35" t="s">
        <v>3</v>
      </c>
      <c r="R34" s="35" t="s">
        <v>24</v>
      </c>
      <c r="S34" s="35"/>
      <c r="T34" s="35" t="s">
        <v>2</v>
      </c>
      <c r="U34" s="44"/>
      <c r="V34" s="35" t="s">
        <v>28</v>
      </c>
      <c r="W34" s="45" t="s">
        <v>26</v>
      </c>
    </row>
    <row r="35" spans="2:23" ht="16.5" customHeight="1" hidden="1">
      <c r="B35" s="538" t="s">
        <v>30</v>
      </c>
      <c r="C35" s="539"/>
      <c r="D35" s="539"/>
      <c r="E35" s="42" t="s">
        <v>31</v>
      </c>
      <c r="F35" s="35"/>
      <c r="G35" s="35" t="s">
        <v>21</v>
      </c>
      <c r="H35" s="35"/>
      <c r="I35" s="35" t="s">
        <v>65</v>
      </c>
      <c r="J35" s="35"/>
      <c r="K35" s="19" t="s">
        <v>26</v>
      </c>
      <c r="L35" s="35" t="s">
        <v>22</v>
      </c>
      <c r="M35" s="43" t="s">
        <v>23</v>
      </c>
      <c r="N35" s="34"/>
      <c r="O35" s="35" t="s">
        <v>2</v>
      </c>
      <c r="P35" s="35"/>
      <c r="Q35" s="35" t="s">
        <v>3</v>
      </c>
      <c r="R35" s="35" t="s">
        <v>24</v>
      </c>
      <c r="S35" s="35"/>
      <c r="T35" s="35" t="s">
        <v>2</v>
      </c>
      <c r="U35" s="44"/>
      <c r="V35" s="35" t="s">
        <v>28</v>
      </c>
      <c r="W35" s="45" t="s">
        <v>26</v>
      </c>
    </row>
    <row r="36" spans="2:23" ht="16.5" customHeight="1" hidden="1">
      <c r="B36" s="538" t="s">
        <v>32</v>
      </c>
      <c r="C36" s="539"/>
      <c r="D36" s="539"/>
      <c r="E36" s="42" t="s">
        <v>33</v>
      </c>
      <c r="F36" s="46"/>
      <c r="G36" s="46" t="s">
        <v>21</v>
      </c>
      <c r="H36" s="46"/>
      <c r="I36" s="35" t="s">
        <v>65</v>
      </c>
      <c r="J36" s="35"/>
      <c r="K36" s="19" t="s">
        <v>26</v>
      </c>
      <c r="L36" s="35" t="s">
        <v>22</v>
      </c>
      <c r="M36" s="43" t="s">
        <v>23</v>
      </c>
      <c r="N36" s="34"/>
      <c r="O36" s="35" t="s">
        <v>2</v>
      </c>
      <c r="P36" s="35"/>
      <c r="Q36" s="35" t="s">
        <v>3</v>
      </c>
      <c r="R36" s="35" t="s">
        <v>24</v>
      </c>
      <c r="S36" s="35"/>
      <c r="T36" s="35" t="s">
        <v>2</v>
      </c>
      <c r="U36" s="44"/>
      <c r="V36" s="35" t="s">
        <v>28</v>
      </c>
      <c r="W36" s="45" t="s">
        <v>26</v>
      </c>
    </row>
    <row r="37" spans="2:23" ht="16.5" customHeight="1" hidden="1" thickBot="1">
      <c r="B37" s="47"/>
      <c r="C37" s="48"/>
      <c r="D37" s="48"/>
      <c r="E37" s="49" t="s">
        <v>34</v>
      </c>
      <c r="F37" s="50"/>
      <c r="G37" s="50" t="s">
        <v>21</v>
      </c>
      <c r="H37" s="50"/>
      <c r="I37" s="51" t="s">
        <v>65</v>
      </c>
      <c r="J37" s="35"/>
      <c r="K37" s="29" t="s">
        <v>26</v>
      </c>
      <c r="L37" s="51" t="s">
        <v>22</v>
      </c>
      <c r="M37" s="52" t="s">
        <v>23</v>
      </c>
      <c r="N37" s="32"/>
      <c r="O37" s="51" t="s">
        <v>2</v>
      </c>
      <c r="P37" s="51"/>
      <c r="Q37" s="51" t="s">
        <v>3</v>
      </c>
      <c r="R37" s="51" t="s">
        <v>24</v>
      </c>
      <c r="S37" s="51"/>
      <c r="T37" s="51" t="s">
        <v>2</v>
      </c>
      <c r="U37" s="53"/>
      <c r="V37" s="51" t="s">
        <v>28</v>
      </c>
      <c r="W37" s="54" t="s">
        <v>26</v>
      </c>
    </row>
    <row r="38" spans="2:23" ht="16.5" customHeight="1" thickBot="1">
      <c r="B38" s="511" t="s">
        <v>35</v>
      </c>
      <c r="C38" s="512"/>
      <c r="D38" s="513"/>
      <c r="E38" s="601" t="s">
        <v>265</v>
      </c>
      <c r="F38" s="602"/>
      <c r="G38" s="602"/>
      <c r="H38" s="602"/>
      <c r="I38" s="602"/>
      <c r="J38" s="602"/>
      <c r="K38" s="602"/>
      <c r="L38" s="602"/>
      <c r="M38" s="602"/>
      <c r="N38" s="602"/>
      <c r="O38" s="602"/>
      <c r="P38" s="602"/>
      <c r="Q38" s="602"/>
      <c r="R38" s="602"/>
      <c r="S38" s="602"/>
      <c r="T38" s="602"/>
      <c r="U38" s="602"/>
      <c r="V38" s="602"/>
      <c r="W38" s="635"/>
    </row>
    <row r="39" spans="2:23" ht="16.5" customHeight="1" thickBot="1">
      <c r="B39" s="538" t="s">
        <v>36</v>
      </c>
      <c r="C39" s="539"/>
      <c r="D39" s="540"/>
      <c r="E39" s="541" t="s">
        <v>87</v>
      </c>
      <c r="F39" s="542"/>
      <c r="G39" s="542"/>
      <c r="H39" s="566">
        <v>30</v>
      </c>
      <c r="I39" s="567"/>
      <c r="J39" s="55" t="s">
        <v>86</v>
      </c>
      <c r="K39" s="595" t="s">
        <v>168</v>
      </c>
      <c r="L39" s="596"/>
      <c r="M39" s="597"/>
      <c r="N39" s="511" t="s">
        <v>108</v>
      </c>
      <c r="O39" s="594"/>
      <c r="P39" s="598"/>
      <c r="Q39" s="501"/>
      <c r="R39" s="501"/>
      <c r="S39" s="501"/>
      <c r="T39" s="501"/>
      <c r="U39" s="501"/>
      <c r="V39" s="501"/>
      <c r="W39" s="599"/>
    </row>
    <row r="40" spans="2:23" ht="16.5" customHeight="1">
      <c r="B40" s="429" t="s">
        <v>105</v>
      </c>
      <c r="C40" s="430"/>
      <c r="D40" s="431"/>
      <c r="E40" s="561" t="s">
        <v>76</v>
      </c>
      <c r="F40" s="562"/>
      <c r="G40" s="568" t="s">
        <v>84</v>
      </c>
      <c r="H40" s="569"/>
      <c r="I40" s="636" t="s">
        <v>266</v>
      </c>
      <c r="J40" s="637"/>
      <c r="K40" s="637"/>
      <c r="L40" s="175">
        <v>1</v>
      </c>
      <c r="M40" s="56" t="s">
        <v>73</v>
      </c>
      <c r="N40" s="550"/>
      <c r="O40" s="551"/>
      <c r="P40" s="551"/>
      <c r="Q40" s="175"/>
      <c r="R40" s="56" t="s">
        <v>73</v>
      </c>
      <c r="S40" s="550"/>
      <c r="T40" s="551"/>
      <c r="U40" s="551"/>
      <c r="V40" s="175"/>
      <c r="W40" s="56" t="s">
        <v>73</v>
      </c>
    </row>
    <row r="41" spans="2:23" ht="16.5" customHeight="1" thickBot="1">
      <c r="B41" s="490"/>
      <c r="C41" s="491"/>
      <c r="D41" s="492"/>
      <c r="E41" s="464"/>
      <c r="F41" s="563"/>
      <c r="G41" s="570"/>
      <c r="H41" s="571"/>
      <c r="I41" s="645" t="s">
        <v>264</v>
      </c>
      <c r="J41" s="646"/>
      <c r="K41" s="646"/>
      <c r="L41" s="344">
        <v>10</v>
      </c>
      <c r="M41" s="341" t="str">
        <f>IF(I41="スクール","列",IF(I41="アイランド","島",IF(I41="","　","人分")))</f>
        <v>列</v>
      </c>
      <c r="N41" s="564"/>
      <c r="O41" s="565"/>
      <c r="P41" s="565"/>
      <c r="Q41" s="176"/>
      <c r="R41" s="341" t="str">
        <f>IF(N41="スクール","列",IF(N41="アイランド","島",IF(N41="","　","人分")))</f>
        <v>　</v>
      </c>
      <c r="S41" s="564"/>
      <c r="T41" s="565"/>
      <c r="U41" s="565"/>
      <c r="V41" s="177"/>
      <c r="W41" s="341" t="str">
        <f>IF(S41="スクール","列",IF(S41="アイランド","島",IF(S41="","　","人分")))</f>
        <v>　</v>
      </c>
    </row>
    <row r="42" spans="2:23" ht="16.5" customHeight="1" thickBot="1">
      <c r="B42" s="511" t="s">
        <v>38</v>
      </c>
      <c r="C42" s="512"/>
      <c r="D42" s="513"/>
      <c r="E42" s="503" t="s">
        <v>76</v>
      </c>
      <c r="F42" s="504"/>
      <c r="G42" s="501" t="s">
        <v>84</v>
      </c>
      <c r="H42" s="502"/>
      <c r="I42" s="174">
        <v>1</v>
      </c>
      <c r="J42" s="57" t="s">
        <v>73</v>
      </c>
      <c r="K42" s="511" t="s">
        <v>37</v>
      </c>
      <c r="L42" s="512"/>
      <c r="M42" s="512"/>
      <c r="N42" s="513"/>
      <c r="O42" s="503" t="s">
        <v>76</v>
      </c>
      <c r="P42" s="504"/>
      <c r="Q42" s="501"/>
      <c r="R42" s="502"/>
      <c r="S42" s="178"/>
      <c r="T42" s="59" t="s">
        <v>73</v>
      </c>
      <c r="U42" s="60"/>
      <c r="V42" s="60"/>
      <c r="W42" s="61"/>
    </row>
    <row r="43" spans="2:23" ht="16.5" customHeight="1">
      <c r="B43" s="520" t="s">
        <v>39</v>
      </c>
      <c r="C43" s="521"/>
      <c r="D43" s="521"/>
      <c r="E43" s="505" t="s">
        <v>40</v>
      </c>
      <c r="F43" s="506"/>
      <c r="G43" s="347">
        <v>10</v>
      </c>
      <c r="H43" s="62" t="s">
        <v>4</v>
      </c>
      <c r="I43" s="348">
        <v>31</v>
      </c>
      <c r="J43" s="62" t="s">
        <v>65</v>
      </c>
      <c r="K43" s="181" t="s">
        <v>102</v>
      </c>
      <c r="L43" s="63" t="s">
        <v>26</v>
      </c>
      <c r="M43" s="348">
        <v>1</v>
      </c>
      <c r="N43" s="63" t="s">
        <v>261</v>
      </c>
      <c r="O43" s="468" t="s">
        <v>262</v>
      </c>
      <c r="P43" s="468"/>
      <c r="Q43" s="468"/>
      <c r="R43" s="468"/>
      <c r="S43" s="62" t="s">
        <v>41</v>
      </c>
      <c r="T43" s="62" t="s">
        <v>196</v>
      </c>
      <c r="U43" s="183"/>
      <c r="V43" s="27"/>
      <c r="W43" s="64"/>
    </row>
    <row r="44" spans="2:23" ht="16.5" customHeight="1">
      <c r="B44" s="548"/>
      <c r="C44" s="549"/>
      <c r="D44" s="549"/>
      <c r="E44" s="507" t="s">
        <v>42</v>
      </c>
      <c r="F44" s="469"/>
      <c r="G44" s="346">
        <v>11</v>
      </c>
      <c r="H44" s="65" t="s">
        <v>4</v>
      </c>
      <c r="I44" s="349">
        <v>1</v>
      </c>
      <c r="J44" s="65" t="s">
        <v>66</v>
      </c>
      <c r="K44" s="182" t="s">
        <v>103</v>
      </c>
      <c r="L44" s="66" t="s">
        <v>26</v>
      </c>
      <c r="M44" s="349">
        <v>3</v>
      </c>
      <c r="N44" s="66" t="s">
        <v>261</v>
      </c>
      <c r="O44" s="469" t="s">
        <v>263</v>
      </c>
      <c r="P44" s="469"/>
      <c r="Q44" s="644">
        <v>1</v>
      </c>
      <c r="R44" s="644"/>
      <c r="S44" s="65" t="s">
        <v>41</v>
      </c>
      <c r="T44" s="65" t="s">
        <v>196</v>
      </c>
      <c r="U44" s="184"/>
      <c r="V44" s="65"/>
      <c r="W44" s="67"/>
    </row>
    <row r="45" spans="2:23" ht="16.5" customHeight="1" thickBot="1">
      <c r="B45" s="523"/>
      <c r="C45" s="524"/>
      <c r="D45" s="524"/>
      <c r="E45" s="546" t="s">
        <v>5</v>
      </c>
      <c r="F45" s="547"/>
      <c r="G45" s="168"/>
      <c r="H45" s="51" t="s">
        <v>4</v>
      </c>
      <c r="I45" s="345"/>
      <c r="J45" s="51" t="s">
        <v>65</v>
      </c>
      <c r="K45" s="172"/>
      <c r="L45" s="29" t="s">
        <v>26</v>
      </c>
      <c r="M45" s="185"/>
      <c r="N45" s="29" t="s">
        <v>261</v>
      </c>
      <c r="O45" s="470" t="s">
        <v>263</v>
      </c>
      <c r="P45" s="470"/>
      <c r="Q45" s="470"/>
      <c r="R45" s="470"/>
      <c r="S45" s="35" t="s">
        <v>41</v>
      </c>
      <c r="T45" s="70" t="s">
        <v>196</v>
      </c>
      <c r="U45" s="185"/>
      <c r="V45" s="51"/>
      <c r="W45" s="68"/>
    </row>
    <row r="46" spans="2:23" ht="16.5" customHeight="1">
      <c r="B46" s="520" t="s">
        <v>43</v>
      </c>
      <c r="C46" s="521"/>
      <c r="D46" s="522"/>
      <c r="E46" s="354">
        <v>11</v>
      </c>
      <c r="F46" s="62" t="s">
        <v>4</v>
      </c>
      <c r="G46" s="347">
        <v>1</v>
      </c>
      <c r="H46" s="62" t="s">
        <v>65</v>
      </c>
      <c r="I46" s="355" t="s">
        <v>103</v>
      </c>
      <c r="J46" s="63" t="s">
        <v>26</v>
      </c>
      <c r="K46" s="348">
        <v>17</v>
      </c>
      <c r="L46" s="62" t="s">
        <v>2</v>
      </c>
      <c r="M46" s="348">
        <v>30</v>
      </c>
      <c r="N46" s="62" t="s">
        <v>180</v>
      </c>
      <c r="O46" s="348">
        <v>18</v>
      </c>
      <c r="P46" s="62" t="s">
        <v>31</v>
      </c>
      <c r="Q46" s="348">
        <v>30</v>
      </c>
      <c r="R46" s="69" t="s">
        <v>25</v>
      </c>
      <c r="S46" s="650"/>
      <c r="T46" s="650"/>
      <c r="U46" s="650"/>
      <c r="V46" s="62" t="s">
        <v>41</v>
      </c>
      <c r="W46" s="306"/>
    </row>
    <row r="47" spans="2:23" ht="16.5" customHeight="1" thickBot="1">
      <c r="B47" s="523"/>
      <c r="C47" s="524"/>
      <c r="D47" s="525"/>
      <c r="E47" s="173"/>
      <c r="F47" s="51" t="s">
        <v>4</v>
      </c>
      <c r="G47" s="173"/>
      <c r="H47" s="51" t="s">
        <v>66</v>
      </c>
      <c r="I47" s="309"/>
      <c r="J47" s="29" t="s">
        <v>26</v>
      </c>
      <c r="K47" s="311"/>
      <c r="L47" s="70" t="s">
        <v>2</v>
      </c>
      <c r="M47" s="311"/>
      <c r="N47" s="70" t="s">
        <v>180</v>
      </c>
      <c r="O47" s="311"/>
      <c r="P47" s="70" t="s">
        <v>31</v>
      </c>
      <c r="Q47" s="311"/>
      <c r="R47" s="312" t="s">
        <v>25</v>
      </c>
      <c r="S47" s="651"/>
      <c r="T47" s="651"/>
      <c r="U47" s="651"/>
      <c r="V47" s="51" t="s">
        <v>41</v>
      </c>
      <c r="W47" s="310"/>
    </row>
    <row r="48" spans="2:23" ht="16.5" customHeight="1" thickBot="1">
      <c r="B48" s="526" t="s">
        <v>253</v>
      </c>
      <c r="C48" s="527"/>
      <c r="D48" s="528"/>
      <c r="E48" s="503" t="s">
        <v>76</v>
      </c>
      <c r="F48" s="504"/>
      <c r="G48" s="308"/>
      <c r="H48" s="187"/>
      <c r="I48" s="55" t="s">
        <v>4</v>
      </c>
      <c r="J48" s="187"/>
      <c r="K48" s="124" t="s">
        <v>88</v>
      </c>
      <c r="L48" s="218"/>
      <c r="M48" s="124" t="s">
        <v>26</v>
      </c>
      <c r="N48" s="170"/>
      <c r="O48" s="55" t="s">
        <v>2</v>
      </c>
      <c r="P48" s="170"/>
      <c r="Q48" s="55" t="s">
        <v>115</v>
      </c>
      <c r="R48" s="170"/>
      <c r="S48" s="55" t="s">
        <v>31</v>
      </c>
      <c r="T48" s="170"/>
      <c r="U48" s="55" t="s">
        <v>25</v>
      </c>
      <c r="V48" s="240"/>
      <c r="W48" s="219" t="s">
        <v>41</v>
      </c>
    </row>
    <row r="49" spans="2:23" ht="16.5" customHeight="1" thickBot="1">
      <c r="B49" s="487" t="s">
        <v>44</v>
      </c>
      <c r="C49" s="488"/>
      <c r="D49" s="489"/>
      <c r="E49" s="58" t="s">
        <v>45</v>
      </c>
      <c r="F49" s="124"/>
      <c r="G49" s="124"/>
      <c r="H49" s="187"/>
      <c r="I49" s="55" t="s">
        <v>46</v>
      </c>
      <c r="J49" s="126" t="s">
        <v>259</v>
      </c>
      <c r="K49" s="124"/>
      <c r="L49" s="124"/>
      <c r="M49" s="124"/>
      <c r="N49" s="124"/>
      <c r="O49" s="124"/>
      <c r="P49" s="124"/>
      <c r="Q49" s="124"/>
      <c r="R49" s="124"/>
      <c r="S49" s="124"/>
      <c r="T49" s="124"/>
      <c r="U49" s="124"/>
      <c r="V49" s="124"/>
      <c r="W49" s="127"/>
    </row>
    <row r="50" spans="2:23" ht="16.5" customHeight="1" thickBot="1">
      <c r="B50" s="490" t="s">
        <v>89</v>
      </c>
      <c r="C50" s="491"/>
      <c r="D50" s="492"/>
      <c r="E50" s="464" t="s">
        <v>76</v>
      </c>
      <c r="F50" s="465"/>
      <c r="G50" s="308"/>
      <c r="H50" s="239"/>
      <c r="I50" s="466" t="s">
        <v>136</v>
      </c>
      <c r="J50" s="466"/>
      <c r="K50" s="466"/>
      <c r="L50" s="466"/>
      <c r="M50" s="466"/>
      <c r="N50" s="466"/>
      <c r="O50" s="466"/>
      <c r="P50" s="466"/>
      <c r="Q50" s="466"/>
      <c r="R50" s="466"/>
      <c r="S50" s="466"/>
      <c r="T50" s="466"/>
      <c r="U50" s="466"/>
      <c r="V50" s="466"/>
      <c r="W50" s="467"/>
    </row>
    <row r="51" spans="2:23" ht="16.5" customHeight="1">
      <c r="B51" s="411" t="s">
        <v>69</v>
      </c>
      <c r="C51" s="412"/>
      <c r="D51" s="413"/>
      <c r="E51" s="514" t="s">
        <v>85</v>
      </c>
      <c r="F51" s="515"/>
      <c r="G51" s="515"/>
      <c r="H51" s="515"/>
      <c r="I51" s="515"/>
      <c r="J51" s="516"/>
      <c r="K51" s="188"/>
      <c r="L51" s="87" t="s">
        <v>67</v>
      </c>
      <c r="M51" s="517" t="s">
        <v>47</v>
      </c>
      <c r="N51" s="518"/>
      <c r="O51" s="518"/>
      <c r="P51" s="518"/>
      <c r="Q51" s="518"/>
      <c r="R51" s="519"/>
      <c r="S51" s="191"/>
      <c r="T51" s="100" t="s">
        <v>67</v>
      </c>
      <c r="U51" s="496" t="s">
        <v>132</v>
      </c>
      <c r="V51" s="468"/>
      <c r="W51" s="497"/>
    </row>
    <row r="52" spans="2:23" ht="16.5" customHeight="1">
      <c r="B52" s="414"/>
      <c r="C52" s="415"/>
      <c r="D52" s="416"/>
      <c r="E52" s="508" t="s">
        <v>49</v>
      </c>
      <c r="F52" s="509"/>
      <c r="G52" s="509"/>
      <c r="H52" s="509"/>
      <c r="I52" s="509"/>
      <c r="J52" s="510"/>
      <c r="K52" s="189"/>
      <c r="L52" s="88" t="s">
        <v>67</v>
      </c>
      <c r="M52" s="508" t="s">
        <v>109</v>
      </c>
      <c r="N52" s="509"/>
      <c r="O52" s="509"/>
      <c r="P52" s="509"/>
      <c r="Q52" s="509"/>
      <c r="R52" s="510"/>
      <c r="S52" s="189"/>
      <c r="T52" s="104" t="s">
        <v>67</v>
      </c>
      <c r="U52" s="420" t="s">
        <v>48</v>
      </c>
      <c r="V52" s="421"/>
      <c r="W52" s="422"/>
    </row>
    <row r="53" spans="2:23" ht="16.5" customHeight="1">
      <c r="B53" s="414"/>
      <c r="C53" s="415"/>
      <c r="D53" s="416"/>
      <c r="E53" s="508" t="s">
        <v>55</v>
      </c>
      <c r="F53" s="509"/>
      <c r="G53" s="509"/>
      <c r="H53" s="509"/>
      <c r="I53" s="509"/>
      <c r="J53" s="510"/>
      <c r="K53" s="189"/>
      <c r="L53" s="88" t="s">
        <v>67</v>
      </c>
      <c r="M53" s="508" t="s">
        <v>50</v>
      </c>
      <c r="N53" s="509"/>
      <c r="O53" s="509"/>
      <c r="P53" s="509"/>
      <c r="Q53" s="509"/>
      <c r="R53" s="510"/>
      <c r="S53" s="189"/>
      <c r="T53" s="104" t="s">
        <v>67</v>
      </c>
      <c r="U53" s="423"/>
      <c r="V53" s="424"/>
      <c r="W53" s="425"/>
    </row>
    <row r="54" spans="2:23" ht="16.5" customHeight="1">
      <c r="B54" s="414"/>
      <c r="C54" s="415"/>
      <c r="D54" s="416"/>
      <c r="E54" s="508" t="s">
        <v>134</v>
      </c>
      <c r="F54" s="509"/>
      <c r="G54" s="509"/>
      <c r="H54" s="509"/>
      <c r="I54" s="509"/>
      <c r="J54" s="510"/>
      <c r="K54" s="190"/>
      <c r="L54" s="89" t="s">
        <v>68</v>
      </c>
      <c r="M54" s="508" t="s">
        <v>192</v>
      </c>
      <c r="N54" s="509"/>
      <c r="O54" s="509"/>
      <c r="P54" s="509"/>
      <c r="Q54" s="509"/>
      <c r="R54" s="510"/>
      <c r="S54" s="190"/>
      <c r="T54" s="89" t="s">
        <v>67</v>
      </c>
      <c r="U54" s="423"/>
      <c r="V54" s="424"/>
      <c r="W54" s="425"/>
    </row>
    <row r="55" spans="2:23" ht="16.5" customHeight="1" thickBot="1">
      <c r="B55" s="417"/>
      <c r="C55" s="418"/>
      <c r="D55" s="419"/>
      <c r="E55" s="529" t="s">
        <v>135</v>
      </c>
      <c r="F55" s="530"/>
      <c r="G55" s="530"/>
      <c r="H55" s="530"/>
      <c r="I55" s="530"/>
      <c r="J55" s="531"/>
      <c r="K55" s="173"/>
      <c r="L55" s="51" t="s">
        <v>68</v>
      </c>
      <c r="M55" s="543" t="s">
        <v>51</v>
      </c>
      <c r="N55" s="544"/>
      <c r="O55" s="544"/>
      <c r="P55" s="544"/>
      <c r="Q55" s="544"/>
      <c r="R55" s="545"/>
      <c r="S55" s="173"/>
      <c r="T55" s="51" t="s">
        <v>67</v>
      </c>
      <c r="U55" s="426"/>
      <c r="V55" s="427"/>
      <c r="W55" s="428"/>
    </row>
    <row r="56" spans="2:23" ht="16.5" customHeight="1">
      <c r="B56" s="165"/>
      <c r="C56" s="19"/>
      <c r="D56" s="166"/>
      <c r="E56" s="19"/>
      <c r="F56" s="19"/>
      <c r="G56" s="19"/>
      <c r="H56" s="19"/>
      <c r="I56" s="19"/>
      <c r="J56" s="19"/>
      <c r="K56" s="19"/>
      <c r="L56" s="15"/>
      <c r="M56" s="15"/>
      <c r="N56" s="15"/>
      <c r="O56" s="15"/>
      <c r="P56" s="15"/>
      <c r="Q56" s="15"/>
      <c r="R56" s="15"/>
      <c r="S56" s="15"/>
      <c r="T56" s="20"/>
      <c r="U56" s="20"/>
      <c r="V56" s="20"/>
      <c r="W56" s="20"/>
    </row>
    <row r="57" spans="2:23" ht="15.75">
      <c r="B57" s="15" t="s">
        <v>90</v>
      </c>
      <c r="C57" s="10"/>
      <c r="D57" s="10"/>
      <c r="E57" s="10"/>
      <c r="F57" s="10"/>
      <c r="G57" s="10"/>
      <c r="H57" s="10"/>
      <c r="I57" s="10"/>
      <c r="J57" s="10"/>
      <c r="K57" s="10"/>
      <c r="L57" s="10"/>
      <c r="M57" s="10"/>
      <c r="N57" s="10"/>
      <c r="O57" s="10"/>
      <c r="P57" s="10"/>
      <c r="Q57" s="10"/>
      <c r="R57" s="10"/>
      <c r="S57" s="10"/>
      <c r="T57" s="10"/>
      <c r="U57" s="73"/>
      <c r="V57" s="14"/>
      <c r="W57" s="14"/>
    </row>
    <row r="58" spans="2:25" ht="15.75">
      <c r="B58" s="15" t="s">
        <v>91</v>
      </c>
      <c r="C58" s="10"/>
      <c r="D58" s="10"/>
      <c r="E58" s="10"/>
      <c r="F58" s="10"/>
      <c r="G58" s="10"/>
      <c r="H58" s="10"/>
      <c r="I58" s="10"/>
      <c r="J58" s="10"/>
      <c r="K58" s="10"/>
      <c r="L58" s="10"/>
      <c r="M58" s="10"/>
      <c r="N58" s="10"/>
      <c r="O58" s="10"/>
      <c r="P58" s="10"/>
      <c r="Q58" s="10"/>
      <c r="R58" s="10"/>
      <c r="S58" s="10"/>
      <c r="T58" s="10"/>
      <c r="U58" s="577">
        <v>43770</v>
      </c>
      <c r="V58" s="578"/>
      <c r="W58" s="579"/>
      <c r="Y58" s="1"/>
    </row>
    <row r="60" spans="3:8" ht="13.5">
      <c r="C60" s="589" t="s">
        <v>119</v>
      </c>
      <c r="D60" s="589"/>
      <c r="E60" s="589"/>
      <c r="F60" s="589"/>
      <c r="G60" s="589"/>
      <c r="H60" s="589"/>
    </row>
    <row r="61" spans="2:23" ht="13.5">
      <c r="B61" s="18"/>
      <c r="C61" s="18"/>
      <c r="D61" s="18"/>
      <c r="E61" s="18"/>
      <c r="F61" s="18"/>
      <c r="G61" s="18"/>
      <c r="H61" s="18"/>
      <c r="I61" s="18"/>
      <c r="J61" s="18"/>
      <c r="K61" s="18"/>
      <c r="L61" s="18"/>
      <c r="M61" s="18"/>
      <c r="N61" s="18"/>
      <c r="O61" s="18"/>
      <c r="P61" s="18"/>
      <c r="Q61" s="18"/>
      <c r="R61" s="18"/>
      <c r="S61" s="18"/>
      <c r="T61" s="18"/>
      <c r="U61" s="18"/>
      <c r="V61" s="18"/>
      <c r="W61" s="18"/>
    </row>
    <row r="62" spans="2:23" ht="13.5">
      <c r="B62" s="15"/>
      <c r="C62" s="15"/>
      <c r="D62" s="15"/>
      <c r="E62" s="15"/>
      <c r="F62" s="15"/>
      <c r="G62" s="15"/>
      <c r="H62" s="15"/>
      <c r="I62" s="15"/>
      <c r="J62" s="15"/>
      <c r="K62" s="15"/>
      <c r="L62" s="15"/>
      <c r="M62" s="15"/>
      <c r="N62" s="15"/>
      <c r="O62" s="15"/>
      <c r="P62" s="15"/>
      <c r="Q62" s="15"/>
      <c r="R62" s="15"/>
      <c r="S62" s="15"/>
      <c r="T62" s="15"/>
      <c r="U62" s="15"/>
      <c r="V62" s="15"/>
      <c r="W62" s="15"/>
    </row>
    <row r="63" spans="2:23" ht="13.5">
      <c r="B63" s="15"/>
      <c r="C63" s="15"/>
      <c r="D63" s="15"/>
      <c r="E63" s="15"/>
      <c r="F63" s="15"/>
      <c r="G63" s="15"/>
      <c r="H63" s="15"/>
      <c r="I63" s="15"/>
      <c r="J63" s="15"/>
      <c r="K63" s="15"/>
      <c r="L63" s="15"/>
      <c r="M63" s="15"/>
      <c r="N63" s="15"/>
      <c r="O63" s="15"/>
      <c r="P63" s="15"/>
      <c r="Q63" s="15"/>
      <c r="R63" s="15"/>
      <c r="S63" s="15"/>
      <c r="T63" s="15"/>
      <c r="U63" s="15"/>
      <c r="V63" s="15"/>
      <c r="W63" s="15"/>
    </row>
    <row r="64" spans="2:23" ht="13.5">
      <c r="B64" s="15"/>
      <c r="C64" s="15"/>
      <c r="D64" s="15"/>
      <c r="E64" s="15"/>
      <c r="F64" s="15"/>
      <c r="G64" s="15"/>
      <c r="H64" s="15"/>
      <c r="I64" s="15"/>
      <c r="J64" s="72"/>
      <c r="K64" s="15"/>
      <c r="L64" s="15"/>
      <c r="M64" s="15"/>
      <c r="N64" s="15"/>
      <c r="O64" s="15"/>
      <c r="P64" s="15"/>
      <c r="Q64" s="15"/>
      <c r="R64" s="15"/>
      <c r="S64" s="15"/>
      <c r="T64" s="15"/>
      <c r="U64" s="15"/>
      <c r="V64" s="15"/>
      <c r="W64" s="15"/>
    </row>
    <row r="65" spans="2:23" ht="13.5">
      <c r="B65" s="15"/>
      <c r="C65" s="15"/>
      <c r="D65" s="15"/>
      <c r="E65" s="15"/>
      <c r="F65" s="15"/>
      <c r="G65" s="15"/>
      <c r="H65" s="15"/>
      <c r="I65" s="15"/>
      <c r="J65" s="15"/>
      <c r="K65" s="15"/>
      <c r="L65" s="15"/>
      <c r="M65" s="15"/>
      <c r="N65" s="15"/>
      <c r="O65" s="15"/>
      <c r="P65" s="15"/>
      <c r="Q65" s="15"/>
      <c r="R65" s="15"/>
      <c r="S65" s="15"/>
      <c r="T65" s="15"/>
      <c r="U65" s="15"/>
      <c r="V65" s="15"/>
      <c r="W65" s="15"/>
    </row>
    <row r="66" spans="2:23" ht="13.5">
      <c r="B66" s="15"/>
      <c r="C66" s="18"/>
      <c r="D66" s="18"/>
      <c r="E66" s="18"/>
      <c r="F66" s="18"/>
      <c r="G66" s="18"/>
      <c r="H66" s="18"/>
      <c r="I66" s="18"/>
      <c r="J66" s="18"/>
      <c r="K66" s="18"/>
      <c r="L66" s="18"/>
      <c r="M66" s="18"/>
      <c r="N66" s="18"/>
      <c r="O66" s="18"/>
      <c r="P66" s="18"/>
      <c r="Q66" s="18"/>
      <c r="R66" s="18"/>
      <c r="S66" s="18"/>
      <c r="T66" s="18"/>
      <c r="U66" s="18"/>
      <c r="V66" s="15"/>
      <c r="W66" s="15"/>
    </row>
    <row r="67" spans="2:23" ht="15.75">
      <c r="B67" s="15"/>
      <c r="C67" s="10"/>
      <c r="D67" s="10"/>
      <c r="E67" s="10"/>
      <c r="F67" s="10"/>
      <c r="G67" s="10"/>
      <c r="H67" s="10"/>
      <c r="I67" s="10"/>
      <c r="J67" s="10"/>
      <c r="K67" s="10"/>
      <c r="L67" s="10"/>
      <c r="M67" s="10"/>
      <c r="N67" s="10"/>
      <c r="O67" s="10"/>
      <c r="P67" s="10"/>
      <c r="Q67" s="10"/>
      <c r="R67" s="10"/>
      <c r="S67" s="10"/>
      <c r="T67" s="10"/>
      <c r="U67" s="73"/>
      <c r="V67" s="14"/>
      <c r="W67" s="14"/>
    </row>
    <row r="68" spans="2:23" ht="15.75">
      <c r="B68" s="15"/>
      <c r="C68" s="10"/>
      <c r="D68" s="10"/>
      <c r="E68" s="10"/>
      <c r="F68" s="10"/>
      <c r="G68" s="10"/>
      <c r="H68" s="10"/>
      <c r="I68" s="10"/>
      <c r="J68" s="10"/>
      <c r="K68" s="10"/>
      <c r="L68" s="10"/>
      <c r="M68" s="10"/>
      <c r="N68" s="10"/>
      <c r="O68" s="10"/>
      <c r="P68" s="10"/>
      <c r="Q68" s="10"/>
      <c r="R68" s="10"/>
      <c r="S68" s="10"/>
      <c r="T68" s="10"/>
      <c r="U68" s="10"/>
      <c r="V68" s="10"/>
      <c r="W68" s="10"/>
    </row>
    <row r="69" spans="2:23" ht="15.75">
      <c r="B69" s="10"/>
      <c r="C69" s="10"/>
      <c r="D69" s="10"/>
      <c r="E69" s="10"/>
      <c r="F69" s="10"/>
      <c r="G69" s="10"/>
      <c r="H69" s="10"/>
      <c r="I69" s="10"/>
      <c r="J69" s="10"/>
      <c r="K69" s="10"/>
      <c r="L69" s="10"/>
      <c r="M69" s="10"/>
      <c r="N69" s="10"/>
      <c r="O69" s="10"/>
      <c r="P69" s="10"/>
      <c r="Q69" s="10"/>
      <c r="R69" s="10"/>
      <c r="S69" s="10"/>
      <c r="T69" s="10"/>
      <c r="U69" s="638"/>
      <c r="V69" s="639"/>
      <c r="W69" s="639"/>
    </row>
  </sheetData>
  <sheetProtection/>
  <mergeCells count="121">
    <mergeCell ref="G9:H9"/>
    <mergeCell ref="I9:W9"/>
    <mergeCell ref="B51:D55"/>
    <mergeCell ref="U52:W55"/>
    <mergeCell ref="U58:W58"/>
    <mergeCell ref="O45:P45"/>
    <mergeCell ref="Q45:R45"/>
    <mergeCell ref="S46:U46"/>
    <mergeCell ref="S47:U47"/>
    <mergeCell ref="E48:F48"/>
    <mergeCell ref="O43:P43"/>
    <mergeCell ref="Q43:R43"/>
    <mergeCell ref="O44:P44"/>
    <mergeCell ref="Q44:R44"/>
    <mergeCell ref="I41:K41"/>
    <mergeCell ref="N41:P41"/>
    <mergeCell ref="S14:T14"/>
    <mergeCell ref="V14:W14"/>
    <mergeCell ref="H23:I23"/>
    <mergeCell ref="K23:L23"/>
    <mergeCell ref="M23:O23"/>
    <mergeCell ref="P23:Q23"/>
    <mergeCell ref="S23:T23"/>
    <mergeCell ref="V23:W23"/>
    <mergeCell ref="H18:W18"/>
    <mergeCell ref="F21:N21"/>
    <mergeCell ref="B33:D34"/>
    <mergeCell ref="B35:D35"/>
    <mergeCell ref="B36:D36"/>
    <mergeCell ref="M53:R53"/>
    <mergeCell ref="E54:J54"/>
    <mergeCell ref="M54:R54"/>
    <mergeCell ref="B49:D49"/>
    <mergeCell ref="K39:M39"/>
    <mergeCell ref="N39:O39"/>
    <mergeCell ref="E50:F50"/>
    <mergeCell ref="I50:W50"/>
    <mergeCell ref="M51:R51"/>
    <mergeCell ref="U51:W51"/>
    <mergeCell ref="E52:J52"/>
    <mergeCell ref="M52:R52"/>
    <mergeCell ref="U69:W69"/>
    <mergeCell ref="E55:J55"/>
    <mergeCell ref="M55:R55"/>
    <mergeCell ref="H39:I39"/>
    <mergeCell ref="E53:J53"/>
    <mergeCell ref="B43:D45"/>
    <mergeCell ref="E43:F43"/>
    <mergeCell ref="E44:F44"/>
    <mergeCell ref="E45:F45"/>
    <mergeCell ref="B46:D47"/>
    <mergeCell ref="B48:D48"/>
    <mergeCell ref="B50:D50"/>
    <mergeCell ref="E51:J51"/>
    <mergeCell ref="S40:U40"/>
    <mergeCell ref="P39:W39"/>
    <mergeCell ref="S41:U41"/>
    <mergeCell ref="B42:D42"/>
    <mergeCell ref="E42:F42"/>
    <mergeCell ref="G42:H42"/>
    <mergeCell ref="K42:N42"/>
    <mergeCell ref="O42:P42"/>
    <mergeCell ref="Q42:R42"/>
    <mergeCell ref="E39:G39"/>
    <mergeCell ref="B28:D29"/>
    <mergeCell ref="B30:D30"/>
    <mergeCell ref="B31:D31"/>
    <mergeCell ref="B38:D38"/>
    <mergeCell ref="E38:W38"/>
    <mergeCell ref="B40:D41"/>
    <mergeCell ref="E40:F41"/>
    <mergeCell ref="G40:H41"/>
    <mergeCell ref="I40:K40"/>
    <mergeCell ref="N40:P40"/>
    <mergeCell ref="S20:W20"/>
    <mergeCell ref="B21:D21"/>
    <mergeCell ref="E21:E22"/>
    <mergeCell ref="B24:D24"/>
    <mergeCell ref="E24:W24"/>
    <mergeCell ref="B22:D22"/>
    <mergeCell ref="F22:N22"/>
    <mergeCell ref="B15:D15"/>
    <mergeCell ref="E15:W15"/>
    <mergeCell ref="B18:D18"/>
    <mergeCell ref="B39:D39"/>
    <mergeCell ref="E19:W19"/>
    <mergeCell ref="P22:W22"/>
    <mergeCell ref="B23:D23"/>
    <mergeCell ref="E23:F23"/>
    <mergeCell ref="B20:D20"/>
    <mergeCell ref="E20:P20"/>
    <mergeCell ref="S11:W11"/>
    <mergeCell ref="O21:O22"/>
    <mergeCell ref="E12:E13"/>
    <mergeCell ref="F12:N12"/>
    <mergeCell ref="O12:O13"/>
    <mergeCell ref="P21:W21"/>
    <mergeCell ref="H14:I14"/>
    <mergeCell ref="K14:L14"/>
    <mergeCell ref="M14:O14"/>
    <mergeCell ref="P14:Q14"/>
    <mergeCell ref="E1:N1"/>
    <mergeCell ref="B19:D19"/>
    <mergeCell ref="B10:D10"/>
    <mergeCell ref="E10:W10"/>
    <mergeCell ref="Q1:S1"/>
    <mergeCell ref="P13:W13"/>
    <mergeCell ref="B14:D14"/>
    <mergeCell ref="E14:F14"/>
    <mergeCell ref="B11:D11"/>
    <mergeCell ref="E11:P11"/>
    <mergeCell ref="B9:D9"/>
    <mergeCell ref="B12:D12"/>
    <mergeCell ref="C60:H60"/>
    <mergeCell ref="T1:W1"/>
    <mergeCell ref="B27:D27"/>
    <mergeCell ref="F27:G27"/>
    <mergeCell ref="P12:W12"/>
    <mergeCell ref="B13:D13"/>
    <mergeCell ref="F13:N13"/>
    <mergeCell ref="B1:D1"/>
  </mergeCells>
  <dataValidations count="11">
    <dataValidation type="list" allowBlank="1" showInputMessage="1" showErrorMessage="1" sqref="I41:K41 N41:P41 S41:U41">
      <formula1>"スクール,アイランド,コの字,円形,その他"</formula1>
    </dataValidation>
    <dataValidation type="list" allowBlank="1" showInputMessage="1" showErrorMessage="1" sqref="Q42:R42 G42:H42 G40 G48 G50">
      <formula1>"有,無"</formula1>
    </dataValidation>
    <dataValidation type="list" allowBlank="1" showInputMessage="1" showErrorMessage="1" sqref="N40 S40 I40">
      <formula1>"大,中,小,ｵｰﾃﾞｨﾄﾘｱﾑ,階段教室,語学教室"</formula1>
    </dataValidation>
    <dataValidation type="list" allowBlank="1" showInputMessage="1" showErrorMessage="1" sqref="J28:J37">
      <formula1>"月,火,水,木,金,土,日"</formula1>
    </dataValidation>
    <dataValidation type="list" allowBlank="1" showInputMessage="1" showErrorMessage="1" sqref="P27 F27:G27">
      <formula1>"2018,2019,2020,2021"</formula1>
    </dataValidation>
    <dataValidation type="list" allowBlank="1" showInputMessage="1" showErrorMessage="1" sqref="K27 T27 G46:G47 I43:I45 J48">
      <formula1>"1,2,3,4,5,6,7,8,9,10,11,12,13,14,15,16,17,18,19,20,21,22,23,24,25,26,27,28,29,30,31"</formula1>
    </dataValidation>
    <dataValidation type="list" allowBlank="1" showInputMessage="1" showErrorMessage="1" sqref="I27 R27 G43:G45 E46:E47 H48">
      <formula1>"1,2,3,4,5,6,7,8,9,10,11,12"</formula1>
    </dataValidation>
    <dataValidation type="list" allowBlank="1" showInputMessage="1" showErrorMessage="1" sqref="M27 V27 K43:K45 I46:I47 L48">
      <formula1>"選択,月,火,水,木,金,土,日"</formula1>
    </dataValidation>
    <dataValidation type="list" allowBlank="1" showInputMessage="1" showErrorMessage="1" sqref="K46:K47 N48 O46:O47">
      <formula1>"17,18,19,20"</formula1>
    </dataValidation>
    <dataValidation type="list" allowBlank="1" showInputMessage="1" showErrorMessage="1" sqref="R48">
      <formula1>"18,19,20,21,22"</formula1>
    </dataValidation>
    <dataValidation type="list" allowBlank="1" showInputMessage="1" showErrorMessage="1" sqref="T48 M46:M47 P48 Q46:Q47">
      <formula1>"00,15,30,45"</formula1>
    </dataValidation>
  </dataValidations>
  <hyperlinks>
    <hyperlink ref="I50:W50" location="ﾈｯﾄ接続申請書!A1" display="「有」の時ﾈｯﾄ接続申請書もご提出ください"/>
    <hyperlink ref="K39:M39" location="利用者名簿!A1" display="利用者名簿提出"/>
    <hyperlink ref="C60" location="お問合せ・お申込み先!A1" display="お問合せ・お申込み先はこちら"/>
  </hyperlinks>
  <printOptions/>
  <pageMargins left="0.3937007874015748" right="0.1968503937007874" top="0.5905511811023623" bottom="0.3937007874015748" header="0" footer="0"/>
  <pageSetup fitToHeight="0" fitToWidth="1" horizontalDpi="600" verticalDpi="600" orientation="portrait" paperSize="9" scale="75" r:id="rId4"/>
  <drawing r:id="rId3"/>
  <legacyDrawing r:id="rId2"/>
</worksheet>
</file>

<file path=xl/worksheets/sheet5.xml><?xml version="1.0" encoding="utf-8"?>
<worksheet xmlns="http://schemas.openxmlformats.org/spreadsheetml/2006/main" xmlns:r="http://schemas.openxmlformats.org/officeDocument/2006/relationships">
  <sheetPr>
    <tabColor rgb="FFFFC000"/>
  </sheetPr>
  <dimension ref="B1:AT68"/>
  <sheetViews>
    <sheetView showGridLines="0" workbookViewId="0" topLeftCell="A1">
      <selection activeCell="A1" sqref="A1"/>
    </sheetView>
  </sheetViews>
  <sheetFormatPr defaultColWidth="9.00390625" defaultRowHeight="13.5"/>
  <cols>
    <col min="1" max="1" width="1.00390625" style="2" customWidth="1"/>
    <col min="2" max="2" width="3.375" style="2" customWidth="1"/>
    <col min="3" max="3" width="3.25390625" style="2" customWidth="1"/>
    <col min="4" max="5" width="2.375" style="2" customWidth="1"/>
    <col min="6" max="6" width="3.125" style="2" customWidth="1"/>
    <col min="7" max="8" width="2.375" style="2" customWidth="1"/>
    <col min="9" max="9" width="3.00390625" style="2" customWidth="1"/>
    <col min="10" max="10" width="2.375" style="2" customWidth="1"/>
    <col min="11" max="11" width="2.50390625" style="2" customWidth="1"/>
    <col min="12" max="12" width="9.625" style="2" customWidth="1"/>
    <col min="13" max="13" width="4.375" style="2" customWidth="1"/>
    <col min="14" max="14" width="7.50390625" style="2" customWidth="1"/>
    <col min="15" max="15" width="4.25390625" style="2" customWidth="1"/>
    <col min="16" max="16" width="2.75390625" style="2" customWidth="1"/>
    <col min="17" max="17" width="0.875" style="2" customWidth="1"/>
    <col min="18" max="18" width="2.625" style="2" customWidth="1"/>
    <col min="19" max="19" width="0.74609375" style="2" customWidth="1"/>
    <col min="20" max="20" width="1.75390625" style="2" customWidth="1"/>
    <col min="21" max="21" width="0.875" style="2" customWidth="1"/>
    <col min="22" max="22" width="2.75390625" style="2" customWidth="1"/>
    <col min="23" max="23" width="0.875" style="2" customWidth="1"/>
    <col min="24" max="24" width="2.75390625" style="2" customWidth="1"/>
    <col min="25" max="25" width="0.74609375" style="2" customWidth="1"/>
    <col min="26" max="26" width="1.75390625" style="2" customWidth="1"/>
    <col min="27" max="27" width="0.875" style="2" customWidth="1"/>
    <col min="28" max="28" width="2.75390625" style="2" customWidth="1"/>
    <col min="29" max="29" width="0.875" style="2" customWidth="1"/>
    <col min="30" max="30" width="2.75390625" style="2" customWidth="1"/>
    <col min="31" max="31" width="0.74609375" style="2" customWidth="1"/>
    <col min="32" max="32" width="1.75390625" style="2" customWidth="1"/>
    <col min="33" max="33" width="0.875" style="2" customWidth="1"/>
    <col min="34" max="34" width="19.125" style="2" customWidth="1"/>
    <col min="35" max="16384" width="9.00390625" style="2" customWidth="1"/>
  </cols>
  <sheetData>
    <row r="1" spans="3:34" ht="18.75" customHeight="1" thickBot="1">
      <c r="C1" s="103"/>
      <c r="D1" s="103"/>
      <c r="E1" s="103"/>
      <c r="F1" s="103"/>
      <c r="G1" s="103"/>
      <c r="H1" s="103"/>
      <c r="I1" s="103"/>
      <c r="J1" s="103"/>
      <c r="K1" s="103"/>
      <c r="L1" s="128"/>
      <c r="M1" s="128" t="s">
        <v>270</v>
      </c>
      <c r="N1" s="103"/>
      <c r="O1" s="103"/>
      <c r="P1" s="103"/>
      <c r="Q1" s="103"/>
      <c r="R1" s="103"/>
      <c r="S1" s="103"/>
      <c r="T1" s="103"/>
      <c r="U1" s="103"/>
      <c r="V1" s="103"/>
      <c r="W1" s="103"/>
      <c r="X1" s="103"/>
      <c r="Y1" s="103"/>
      <c r="Z1" s="511" t="s">
        <v>169</v>
      </c>
      <c r="AA1" s="512"/>
      <c r="AB1" s="512"/>
      <c r="AC1" s="512"/>
      <c r="AD1" s="512"/>
      <c r="AE1" s="512"/>
      <c r="AF1" s="512"/>
      <c r="AG1" s="513"/>
      <c r="AH1" s="373"/>
    </row>
    <row r="2" spans="2:34" ht="5.25" customHeight="1">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80"/>
    </row>
    <row r="3" spans="2:34" ht="15.75" customHeight="1">
      <c r="B3" s="14"/>
      <c r="C3" s="14"/>
      <c r="D3" s="14"/>
      <c r="E3" s="14"/>
      <c r="F3" s="14"/>
      <c r="G3" s="14"/>
      <c r="H3" s="14"/>
      <c r="I3" s="14"/>
      <c r="J3" s="14"/>
      <c r="K3" s="14"/>
      <c r="L3" s="14"/>
      <c r="M3" s="14"/>
      <c r="N3" s="14"/>
      <c r="O3" s="14"/>
      <c r="P3" s="14"/>
      <c r="Q3" s="14"/>
      <c r="R3" s="85"/>
      <c r="S3" s="743"/>
      <c r="T3" s="743"/>
      <c r="U3" s="204"/>
      <c r="V3" s="14"/>
      <c r="W3" s="14"/>
      <c r="X3" s="85"/>
      <c r="Y3" s="85"/>
      <c r="Z3" s="85"/>
      <c r="AA3" s="18"/>
      <c r="AB3" s="19"/>
      <c r="AC3" s="14"/>
      <c r="AD3" s="14"/>
      <c r="AE3" s="14"/>
      <c r="AF3" s="14"/>
      <c r="AG3" s="14"/>
      <c r="AH3" s="14"/>
    </row>
    <row r="4" spans="2:34" ht="26.25" customHeight="1">
      <c r="B4" s="685" t="s">
        <v>82</v>
      </c>
      <c r="C4" s="686"/>
      <c r="D4" s="322">
        <f>'利用申込書'!$I$27</f>
        <v>0</v>
      </c>
      <c r="E4" s="339" t="s">
        <v>21</v>
      </c>
      <c r="F4" s="339">
        <f>'利用申込書'!$K$27</f>
        <v>0</v>
      </c>
      <c r="G4" s="339" t="s">
        <v>195</v>
      </c>
      <c r="H4" s="339" t="s">
        <v>24</v>
      </c>
      <c r="I4" s="339">
        <f>'利用申込書'!$R$27</f>
        <v>0</v>
      </c>
      <c r="J4" s="339" t="s">
        <v>21</v>
      </c>
      <c r="K4" s="339">
        <f>'利用申込書'!$T$27</f>
        <v>0</v>
      </c>
      <c r="L4" s="340" t="s">
        <v>195</v>
      </c>
      <c r="M4" s="685" t="s">
        <v>83</v>
      </c>
      <c r="N4" s="686"/>
      <c r="O4" s="721">
        <f>'利用申込書'!$E$38</f>
        <v>0</v>
      </c>
      <c r="P4" s="722"/>
      <c r="Q4" s="722"/>
      <c r="R4" s="722"/>
      <c r="S4" s="722"/>
      <c r="T4" s="722"/>
      <c r="U4" s="722"/>
      <c r="V4" s="722"/>
      <c r="W4" s="722"/>
      <c r="X4" s="722"/>
      <c r="Y4" s="722"/>
      <c r="Z4" s="722"/>
      <c r="AA4" s="722"/>
      <c r="AB4" s="722"/>
      <c r="AC4" s="722"/>
      <c r="AD4" s="722"/>
      <c r="AE4" s="722"/>
      <c r="AF4" s="722"/>
      <c r="AG4" s="722"/>
      <c r="AH4" s="723"/>
    </row>
    <row r="5" spans="2:34" s="3" customFormat="1" ht="8.25" customHeight="1" thickBot="1">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row>
    <row r="6" spans="2:34" ht="14.25">
      <c r="B6" s="690"/>
      <c r="C6" s="693"/>
      <c r="D6" s="713" t="s">
        <v>204</v>
      </c>
      <c r="E6" s="714"/>
      <c r="F6" s="714"/>
      <c r="G6" s="714"/>
      <c r="H6" s="714"/>
      <c r="I6" s="714"/>
      <c r="J6" s="714"/>
      <c r="K6" s="718" t="s">
        <v>77</v>
      </c>
      <c r="L6" s="719"/>
      <c r="M6" s="719"/>
      <c r="N6" s="720"/>
      <c r="O6" s="655" t="s">
        <v>71</v>
      </c>
      <c r="P6" s="718" t="s">
        <v>52</v>
      </c>
      <c r="Q6" s="719"/>
      <c r="R6" s="719"/>
      <c r="S6" s="719"/>
      <c r="T6" s="719"/>
      <c r="U6" s="719"/>
      <c r="V6" s="719"/>
      <c r="W6" s="719"/>
      <c r="X6" s="719"/>
      <c r="Y6" s="719"/>
      <c r="Z6" s="719"/>
      <c r="AA6" s="719"/>
      <c r="AB6" s="719"/>
      <c r="AC6" s="719"/>
      <c r="AD6" s="719"/>
      <c r="AE6" s="719"/>
      <c r="AF6" s="719"/>
      <c r="AG6" s="720"/>
      <c r="AH6" s="652" t="s">
        <v>6</v>
      </c>
    </row>
    <row r="7" spans="2:34" ht="14.25">
      <c r="B7" s="691"/>
      <c r="C7" s="694"/>
      <c r="D7" s="715"/>
      <c r="E7" s="639"/>
      <c r="F7" s="639"/>
      <c r="G7" s="639"/>
      <c r="H7" s="639"/>
      <c r="I7" s="639"/>
      <c r="J7" s="639"/>
      <c r="K7" s="732" t="s">
        <v>78</v>
      </c>
      <c r="L7" s="735"/>
      <c r="M7" s="732" t="s">
        <v>79</v>
      </c>
      <c r="N7" s="733"/>
      <c r="O7" s="656"/>
      <c r="P7" s="672" t="s">
        <v>203</v>
      </c>
      <c r="Q7" s="578"/>
      <c r="R7" s="578"/>
      <c r="S7" s="578"/>
      <c r="T7" s="578"/>
      <c r="U7" s="579"/>
      <c r="V7" s="672" t="s">
        <v>252</v>
      </c>
      <c r="W7" s="578"/>
      <c r="X7" s="578"/>
      <c r="Y7" s="578"/>
      <c r="Z7" s="578"/>
      <c r="AA7" s="579"/>
      <c r="AB7" s="672" t="s">
        <v>252</v>
      </c>
      <c r="AC7" s="578"/>
      <c r="AD7" s="578"/>
      <c r="AE7" s="578"/>
      <c r="AF7" s="578"/>
      <c r="AG7" s="579"/>
      <c r="AH7" s="653"/>
    </row>
    <row r="8" spans="2:36" ht="15.75" customHeight="1" thickBot="1">
      <c r="B8" s="692"/>
      <c r="C8" s="82"/>
      <c r="D8" s="716"/>
      <c r="E8" s="717"/>
      <c r="F8" s="717"/>
      <c r="G8" s="717"/>
      <c r="H8" s="717"/>
      <c r="I8" s="717"/>
      <c r="J8" s="717"/>
      <c r="K8" s="716" t="s">
        <v>80</v>
      </c>
      <c r="L8" s="717"/>
      <c r="M8" s="716" t="s">
        <v>81</v>
      </c>
      <c r="N8" s="734"/>
      <c r="O8" s="657"/>
      <c r="P8" s="203">
        <f>'利用申込書'!$G$43</f>
        <v>0</v>
      </c>
      <c r="Q8" s="201" t="s">
        <v>202</v>
      </c>
      <c r="R8" s="368">
        <f>'利用申込書'!$I$43</f>
        <v>0</v>
      </c>
      <c r="S8" s="201" t="s">
        <v>23</v>
      </c>
      <c r="T8" s="201">
        <f>'利用申込書'!$K$43</f>
        <v>0</v>
      </c>
      <c r="U8" s="202" t="s">
        <v>26</v>
      </c>
      <c r="V8" s="203">
        <f>'利用申込書'!$G$44</f>
        <v>0</v>
      </c>
      <c r="W8" s="201" t="s">
        <v>202</v>
      </c>
      <c r="X8" s="368">
        <f>'利用申込書'!$I$44</f>
        <v>0</v>
      </c>
      <c r="Y8" s="201" t="s">
        <v>23</v>
      </c>
      <c r="Z8" s="201">
        <f>'利用申込書'!$K$44</f>
        <v>0</v>
      </c>
      <c r="AA8" s="202" t="s">
        <v>26</v>
      </c>
      <c r="AB8" s="203">
        <f>'利用申込書'!$G$45</f>
        <v>0</v>
      </c>
      <c r="AC8" s="201" t="s">
        <v>202</v>
      </c>
      <c r="AD8" s="368">
        <f>'利用申込書'!$I$45</f>
        <v>0</v>
      </c>
      <c r="AE8" s="201" t="s">
        <v>23</v>
      </c>
      <c r="AF8" s="201">
        <f>'利用申込書'!$K$45</f>
        <v>0</v>
      </c>
      <c r="AG8" s="202" t="s">
        <v>26</v>
      </c>
      <c r="AH8" s="654"/>
      <c r="AJ8" s="121"/>
    </row>
    <row r="9" spans="2:36" ht="15" customHeight="1" thickTop="1">
      <c r="B9" s="687" t="s">
        <v>251</v>
      </c>
      <c r="C9" s="698">
        <v>1</v>
      </c>
      <c r="D9" s="724"/>
      <c r="E9" s="725"/>
      <c r="F9" s="725"/>
      <c r="G9" s="725"/>
      <c r="H9" s="725"/>
      <c r="I9" s="725"/>
      <c r="J9" s="726"/>
      <c r="K9" s="679"/>
      <c r="L9" s="680"/>
      <c r="M9" s="679"/>
      <c r="N9" s="680"/>
      <c r="O9" s="689"/>
      <c r="P9" s="705"/>
      <c r="Q9" s="706"/>
      <c r="R9" s="706"/>
      <c r="S9" s="706"/>
      <c r="T9" s="706"/>
      <c r="U9" s="707"/>
      <c r="V9" s="705"/>
      <c r="W9" s="706"/>
      <c r="X9" s="706"/>
      <c r="Y9" s="706"/>
      <c r="Z9" s="706"/>
      <c r="AA9" s="707"/>
      <c r="AB9" s="705"/>
      <c r="AC9" s="706"/>
      <c r="AD9" s="706"/>
      <c r="AE9" s="706"/>
      <c r="AF9" s="706"/>
      <c r="AG9" s="707"/>
      <c r="AH9" s="696"/>
      <c r="AJ9" s="8"/>
    </row>
    <row r="10" spans="2:34" ht="18" customHeight="1">
      <c r="B10" s="688"/>
      <c r="C10" s="681"/>
      <c r="D10" s="727"/>
      <c r="E10" s="728"/>
      <c r="F10" s="728"/>
      <c r="G10" s="728"/>
      <c r="H10" s="728"/>
      <c r="I10" s="728"/>
      <c r="J10" s="729"/>
      <c r="K10" s="670"/>
      <c r="L10" s="671"/>
      <c r="M10" s="670"/>
      <c r="N10" s="671"/>
      <c r="O10" s="684"/>
      <c r="P10" s="737"/>
      <c r="Q10" s="738"/>
      <c r="R10" s="738"/>
      <c r="S10" s="738"/>
      <c r="T10" s="738"/>
      <c r="U10" s="739"/>
      <c r="V10" s="737"/>
      <c r="W10" s="738"/>
      <c r="X10" s="738"/>
      <c r="Y10" s="738"/>
      <c r="Z10" s="738"/>
      <c r="AA10" s="739"/>
      <c r="AB10" s="737"/>
      <c r="AC10" s="738"/>
      <c r="AD10" s="738"/>
      <c r="AE10" s="738"/>
      <c r="AF10" s="738"/>
      <c r="AG10" s="739"/>
      <c r="AH10" s="658"/>
    </row>
    <row r="11" spans="2:34" ht="15" customHeight="1">
      <c r="B11" s="688"/>
      <c r="C11" s="682">
        <v>2</v>
      </c>
      <c r="D11" s="663"/>
      <c r="E11" s="664"/>
      <c r="F11" s="664"/>
      <c r="G11" s="664"/>
      <c r="H11" s="664"/>
      <c r="I11" s="664"/>
      <c r="J11" s="665"/>
      <c r="K11" s="676"/>
      <c r="L11" s="677"/>
      <c r="M11" s="676"/>
      <c r="N11" s="677"/>
      <c r="O11" s="683"/>
      <c r="P11" s="705"/>
      <c r="Q11" s="706"/>
      <c r="R11" s="706"/>
      <c r="S11" s="706"/>
      <c r="T11" s="706"/>
      <c r="U11" s="707"/>
      <c r="V11" s="705"/>
      <c r="W11" s="706"/>
      <c r="X11" s="706"/>
      <c r="Y11" s="706"/>
      <c r="Z11" s="706"/>
      <c r="AA11" s="707"/>
      <c r="AB11" s="705"/>
      <c r="AC11" s="706"/>
      <c r="AD11" s="706"/>
      <c r="AE11" s="706"/>
      <c r="AF11" s="706"/>
      <c r="AG11" s="707"/>
      <c r="AH11" s="695"/>
    </row>
    <row r="12" spans="2:34" ht="18" customHeight="1">
      <c r="B12" s="688"/>
      <c r="C12" s="682"/>
      <c r="D12" s="663"/>
      <c r="E12" s="664"/>
      <c r="F12" s="664"/>
      <c r="G12" s="664"/>
      <c r="H12" s="664"/>
      <c r="I12" s="664"/>
      <c r="J12" s="665"/>
      <c r="K12" s="670"/>
      <c r="L12" s="671"/>
      <c r="M12" s="670"/>
      <c r="N12" s="671"/>
      <c r="O12" s="684"/>
      <c r="P12" s="737"/>
      <c r="Q12" s="738"/>
      <c r="R12" s="738"/>
      <c r="S12" s="738"/>
      <c r="T12" s="738"/>
      <c r="U12" s="739"/>
      <c r="V12" s="737"/>
      <c r="W12" s="738"/>
      <c r="X12" s="738"/>
      <c r="Y12" s="738"/>
      <c r="Z12" s="738"/>
      <c r="AA12" s="739"/>
      <c r="AB12" s="737"/>
      <c r="AC12" s="738"/>
      <c r="AD12" s="738"/>
      <c r="AE12" s="738"/>
      <c r="AF12" s="738"/>
      <c r="AG12" s="739"/>
      <c r="AH12" s="695"/>
    </row>
    <row r="13" spans="2:34" ht="15" customHeight="1">
      <c r="B13" s="688"/>
      <c r="C13" s="656">
        <v>3</v>
      </c>
      <c r="D13" s="673"/>
      <c r="E13" s="674"/>
      <c r="F13" s="674"/>
      <c r="G13" s="674"/>
      <c r="H13" s="674"/>
      <c r="I13" s="674"/>
      <c r="J13" s="675"/>
      <c r="K13" s="676"/>
      <c r="L13" s="677"/>
      <c r="M13" s="676"/>
      <c r="N13" s="677"/>
      <c r="O13" s="683"/>
      <c r="P13" s="705"/>
      <c r="Q13" s="706"/>
      <c r="R13" s="706"/>
      <c r="S13" s="706"/>
      <c r="T13" s="706"/>
      <c r="U13" s="707"/>
      <c r="V13" s="705"/>
      <c r="W13" s="706"/>
      <c r="X13" s="706"/>
      <c r="Y13" s="706"/>
      <c r="Z13" s="706"/>
      <c r="AA13" s="707"/>
      <c r="AB13" s="705"/>
      <c r="AC13" s="706"/>
      <c r="AD13" s="706"/>
      <c r="AE13" s="706"/>
      <c r="AF13" s="706"/>
      <c r="AG13" s="707"/>
      <c r="AH13" s="695"/>
    </row>
    <row r="14" spans="2:34" ht="18" customHeight="1">
      <c r="B14" s="688"/>
      <c r="C14" s="681"/>
      <c r="D14" s="673"/>
      <c r="E14" s="674"/>
      <c r="F14" s="674"/>
      <c r="G14" s="674"/>
      <c r="H14" s="674"/>
      <c r="I14" s="674"/>
      <c r="J14" s="675"/>
      <c r="K14" s="670"/>
      <c r="L14" s="671"/>
      <c r="M14" s="670"/>
      <c r="N14" s="671"/>
      <c r="O14" s="684"/>
      <c r="P14" s="737"/>
      <c r="Q14" s="738"/>
      <c r="R14" s="738"/>
      <c r="S14" s="738"/>
      <c r="T14" s="738"/>
      <c r="U14" s="739"/>
      <c r="V14" s="737"/>
      <c r="W14" s="738"/>
      <c r="X14" s="738"/>
      <c r="Y14" s="738"/>
      <c r="Z14" s="738"/>
      <c r="AA14" s="739"/>
      <c r="AB14" s="737"/>
      <c r="AC14" s="738"/>
      <c r="AD14" s="738"/>
      <c r="AE14" s="738"/>
      <c r="AF14" s="738"/>
      <c r="AG14" s="739"/>
      <c r="AH14" s="695"/>
    </row>
    <row r="15" spans="2:34" ht="15" customHeight="1">
      <c r="B15" s="688"/>
      <c r="C15" s="682">
        <v>4</v>
      </c>
      <c r="D15" s="673"/>
      <c r="E15" s="674"/>
      <c r="F15" s="674"/>
      <c r="G15" s="674"/>
      <c r="H15" s="674"/>
      <c r="I15" s="674"/>
      <c r="J15" s="675"/>
      <c r="K15" s="676"/>
      <c r="L15" s="677"/>
      <c r="M15" s="676"/>
      <c r="N15" s="677"/>
      <c r="O15" s="683"/>
      <c r="P15" s="740"/>
      <c r="Q15" s="741"/>
      <c r="R15" s="741"/>
      <c r="S15" s="741"/>
      <c r="T15" s="741"/>
      <c r="U15" s="742"/>
      <c r="V15" s="740"/>
      <c r="W15" s="741"/>
      <c r="X15" s="741"/>
      <c r="Y15" s="741"/>
      <c r="Z15" s="741"/>
      <c r="AA15" s="742"/>
      <c r="AB15" s="702"/>
      <c r="AC15" s="703"/>
      <c r="AD15" s="703"/>
      <c r="AE15" s="703"/>
      <c r="AF15" s="703"/>
      <c r="AG15" s="704"/>
      <c r="AH15" s="695"/>
    </row>
    <row r="16" spans="2:34" ht="18" customHeight="1">
      <c r="B16" s="688"/>
      <c r="C16" s="682"/>
      <c r="D16" s="673"/>
      <c r="E16" s="674"/>
      <c r="F16" s="674"/>
      <c r="G16" s="674"/>
      <c r="H16" s="674"/>
      <c r="I16" s="674"/>
      <c r="J16" s="675"/>
      <c r="K16" s="670"/>
      <c r="L16" s="671"/>
      <c r="M16" s="670"/>
      <c r="N16" s="671"/>
      <c r="O16" s="684"/>
      <c r="P16" s="705"/>
      <c r="Q16" s="706"/>
      <c r="R16" s="706"/>
      <c r="S16" s="706"/>
      <c r="T16" s="706"/>
      <c r="U16" s="707"/>
      <c r="V16" s="705"/>
      <c r="W16" s="706"/>
      <c r="X16" s="706"/>
      <c r="Y16" s="706"/>
      <c r="Z16" s="706"/>
      <c r="AA16" s="707"/>
      <c r="AB16" s="705"/>
      <c r="AC16" s="706"/>
      <c r="AD16" s="706"/>
      <c r="AE16" s="706"/>
      <c r="AF16" s="706"/>
      <c r="AG16" s="707"/>
      <c r="AH16" s="695"/>
    </row>
    <row r="17" spans="2:34" ht="15" customHeight="1">
      <c r="B17" s="688"/>
      <c r="C17" s="656">
        <v>5</v>
      </c>
      <c r="D17" s="673"/>
      <c r="E17" s="674"/>
      <c r="F17" s="674"/>
      <c r="G17" s="674"/>
      <c r="H17" s="674"/>
      <c r="I17" s="674"/>
      <c r="J17" s="675"/>
      <c r="K17" s="676"/>
      <c r="L17" s="677"/>
      <c r="M17" s="676"/>
      <c r="N17" s="677"/>
      <c r="O17" s="683"/>
      <c r="P17" s="702"/>
      <c r="Q17" s="703"/>
      <c r="R17" s="703"/>
      <c r="S17" s="703"/>
      <c r="T17" s="703"/>
      <c r="U17" s="704"/>
      <c r="V17" s="702"/>
      <c r="W17" s="703"/>
      <c r="X17" s="703"/>
      <c r="Y17" s="703"/>
      <c r="Z17" s="703"/>
      <c r="AA17" s="704"/>
      <c r="AB17" s="702"/>
      <c r="AC17" s="703"/>
      <c r="AD17" s="703"/>
      <c r="AE17" s="703"/>
      <c r="AF17" s="703"/>
      <c r="AG17" s="704"/>
      <c r="AH17" s="695"/>
    </row>
    <row r="18" spans="2:34" ht="18" customHeight="1">
      <c r="B18" s="688"/>
      <c r="C18" s="681"/>
      <c r="D18" s="673"/>
      <c r="E18" s="674"/>
      <c r="F18" s="674"/>
      <c r="G18" s="674"/>
      <c r="H18" s="674"/>
      <c r="I18" s="674"/>
      <c r="J18" s="675"/>
      <c r="K18" s="670"/>
      <c r="L18" s="671"/>
      <c r="M18" s="670"/>
      <c r="N18" s="671"/>
      <c r="O18" s="684"/>
      <c r="P18" s="705"/>
      <c r="Q18" s="706"/>
      <c r="R18" s="706"/>
      <c r="S18" s="706"/>
      <c r="T18" s="706"/>
      <c r="U18" s="707"/>
      <c r="V18" s="705"/>
      <c r="W18" s="706"/>
      <c r="X18" s="706"/>
      <c r="Y18" s="706"/>
      <c r="Z18" s="706"/>
      <c r="AA18" s="707"/>
      <c r="AB18" s="705"/>
      <c r="AC18" s="706"/>
      <c r="AD18" s="706"/>
      <c r="AE18" s="706"/>
      <c r="AF18" s="706"/>
      <c r="AG18" s="707"/>
      <c r="AH18" s="695"/>
    </row>
    <row r="19" spans="2:34" ht="15" customHeight="1">
      <c r="B19" s="688"/>
      <c r="C19" s="682">
        <v>6</v>
      </c>
      <c r="D19" s="673"/>
      <c r="E19" s="674"/>
      <c r="F19" s="674"/>
      <c r="G19" s="674"/>
      <c r="H19" s="674"/>
      <c r="I19" s="674"/>
      <c r="J19" s="675"/>
      <c r="K19" s="676"/>
      <c r="L19" s="677"/>
      <c r="M19" s="676"/>
      <c r="N19" s="677"/>
      <c r="O19" s="683"/>
      <c r="P19" s="702"/>
      <c r="Q19" s="703"/>
      <c r="R19" s="703"/>
      <c r="S19" s="703"/>
      <c r="T19" s="703"/>
      <c r="U19" s="704"/>
      <c r="V19" s="702"/>
      <c r="W19" s="703"/>
      <c r="X19" s="703"/>
      <c r="Y19" s="703"/>
      <c r="Z19" s="703"/>
      <c r="AA19" s="704"/>
      <c r="AB19" s="702"/>
      <c r="AC19" s="703"/>
      <c r="AD19" s="703"/>
      <c r="AE19" s="703"/>
      <c r="AF19" s="703"/>
      <c r="AG19" s="704"/>
      <c r="AH19" s="695"/>
    </row>
    <row r="20" spans="2:34" ht="18" customHeight="1">
      <c r="B20" s="688"/>
      <c r="C20" s="682"/>
      <c r="D20" s="673"/>
      <c r="E20" s="674"/>
      <c r="F20" s="674"/>
      <c r="G20" s="674"/>
      <c r="H20" s="674"/>
      <c r="I20" s="674"/>
      <c r="J20" s="675"/>
      <c r="K20" s="670"/>
      <c r="L20" s="671"/>
      <c r="M20" s="670"/>
      <c r="N20" s="671"/>
      <c r="O20" s="684"/>
      <c r="P20" s="705"/>
      <c r="Q20" s="706"/>
      <c r="R20" s="706"/>
      <c r="S20" s="706"/>
      <c r="T20" s="706"/>
      <c r="U20" s="707"/>
      <c r="V20" s="705"/>
      <c r="W20" s="706"/>
      <c r="X20" s="706"/>
      <c r="Y20" s="706"/>
      <c r="Z20" s="706"/>
      <c r="AA20" s="707"/>
      <c r="AB20" s="705"/>
      <c r="AC20" s="706"/>
      <c r="AD20" s="706"/>
      <c r="AE20" s="706"/>
      <c r="AF20" s="706"/>
      <c r="AG20" s="707"/>
      <c r="AH20" s="695"/>
    </row>
    <row r="21" spans="2:34" ht="15" customHeight="1">
      <c r="B21" s="688"/>
      <c r="C21" s="656">
        <v>7</v>
      </c>
      <c r="D21" s="673"/>
      <c r="E21" s="674"/>
      <c r="F21" s="674"/>
      <c r="G21" s="674"/>
      <c r="H21" s="674"/>
      <c r="I21" s="674"/>
      <c r="J21" s="675"/>
      <c r="K21" s="676"/>
      <c r="L21" s="677"/>
      <c r="M21" s="676"/>
      <c r="N21" s="677"/>
      <c r="O21" s="683"/>
      <c r="P21" s="702"/>
      <c r="Q21" s="703"/>
      <c r="R21" s="703"/>
      <c r="S21" s="703"/>
      <c r="T21" s="703"/>
      <c r="U21" s="704"/>
      <c r="V21" s="702"/>
      <c r="W21" s="703"/>
      <c r="X21" s="703"/>
      <c r="Y21" s="703"/>
      <c r="Z21" s="703"/>
      <c r="AA21" s="704"/>
      <c r="AB21" s="702"/>
      <c r="AC21" s="703"/>
      <c r="AD21" s="703"/>
      <c r="AE21" s="703"/>
      <c r="AF21" s="703"/>
      <c r="AG21" s="704"/>
      <c r="AH21" s="695"/>
    </row>
    <row r="22" spans="2:34" ht="18" customHeight="1">
      <c r="B22" s="688"/>
      <c r="C22" s="681"/>
      <c r="D22" s="673"/>
      <c r="E22" s="674"/>
      <c r="F22" s="674"/>
      <c r="G22" s="674"/>
      <c r="H22" s="674"/>
      <c r="I22" s="674"/>
      <c r="J22" s="675"/>
      <c r="K22" s="670"/>
      <c r="L22" s="671"/>
      <c r="M22" s="670"/>
      <c r="N22" s="671"/>
      <c r="O22" s="684"/>
      <c r="P22" s="705"/>
      <c r="Q22" s="706"/>
      <c r="R22" s="706"/>
      <c r="S22" s="706"/>
      <c r="T22" s="706"/>
      <c r="U22" s="707"/>
      <c r="V22" s="705"/>
      <c r="W22" s="706"/>
      <c r="X22" s="706"/>
      <c r="Y22" s="706"/>
      <c r="Z22" s="706"/>
      <c r="AA22" s="707"/>
      <c r="AB22" s="705"/>
      <c r="AC22" s="706"/>
      <c r="AD22" s="706"/>
      <c r="AE22" s="706"/>
      <c r="AF22" s="706"/>
      <c r="AG22" s="707"/>
      <c r="AH22" s="695"/>
    </row>
    <row r="23" spans="2:34" ht="14.25" customHeight="1">
      <c r="B23" s="688"/>
      <c r="C23" s="682">
        <v>8</v>
      </c>
      <c r="D23" s="673"/>
      <c r="E23" s="674"/>
      <c r="F23" s="674"/>
      <c r="G23" s="674"/>
      <c r="H23" s="674"/>
      <c r="I23" s="674"/>
      <c r="J23" s="675"/>
      <c r="K23" s="676"/>
      <c r="L23" s="677"/>
      <c r="M23" s="676"/>
      <c r="N23" s="677"/>
      <c r="O23" s="683"/>
      <c r="P23" s="702"/>
      <c r="Q23" s="703"/>
      <c r="R23" s="703"/>
      <c r="S23" s="703"/>
      <c r="T23" s="703"/>
      <c r="U23" s="704"/>
      <c r="V23" s="702"/>
      <c r="W23" s="703"/>
      <c r="X23" s="703"/>
      <c r="Y23" s="703"/>
      <c r="Z23" s="703"/>
      <c r="AA23" s="704"/>
      <c r="AB23" s="702"/>
      <c r="AC23" s="703"/>
      <c r="AD23" s="703"/>
      <c r="AE23" s="703"/>
      <c r="AF23" s="703"/>
      <c r="AG23" s="704"/>
      <c r="AH23" s="695"/>
    </row>
    <row r="24" spans="2:34" ht="18" customHeight="1">
      <c r="B24" s="688"/>
      <c r="C24" s="682"/>
      <c r="D24" s="673"/>
      <c r="E24" s="674"/>
      <c r="F24" s="674"/>
      <c r="G24" s="674"/>
      <c r="H24" s="674"/>
      <c r="I24" s="674"/>
      <c r="J24" s="675"/>
      <c r="K24" s="670"/>
      <c r="L24" s="671"/>
      <c r="M24" s="670"/>
      <c r="N24" s="671"/>
      <c r="O24" s="684"/>
      <c r="P24" s="705"/>
      <c r="Q24" s="706"/>
      <c r="R24" s="706"/>
      <c r="S24" s="706"/>
      <c r="T24" s="706"/>
      <c r="U24" s="707"/>
      <c r="V24" s="705"/>
      <c r="W24" s="706"/>
      <c r="X24" s="706"/>
      <c r="Y24" s="706"/>
      <c r="Z24" s="706"/>
      <c r="AA24" s="707"/>
      <c r="AB24" s="705"/>
      <c r="AC24" s="706"/>
      <c r="AD24" s="706"/>
      <c r="AE24" s="706"/>
      <c r="AF24" s="706"/>
      <c r="AG24" s="707"/>
      <c r="AH24" s="695"/>
    </row>
    <row r="25" spans="2:34" ht="15" customHeight="1">
      <c r="B25" s="688"/>
      <c r="C25" s="656">
        <v>9</v>
      </c>
      <c r="D25" s="673"/>
      <c r="E25" s="674"/>
      <c r="F25" s="674"/>
      <c r="G25" s="674"/>
      <c r="H25" s="674"/>
      <c r="I25" s="674"/>
      <c r="J25" s="675"/>
      <c r="K25" s="676"/>
      <c r="L25" s="677"/>
      <c r="M25" s="676"/>
      <c r="N25" s="677"/>
      <c r="O25" s="683"/>
      <c r="P25" s="702"/>
      <c r="Q25" s="703"/>
      <c r="R25" s="703"/>
      <c r="S25" s="703"/>
      <c r="T25" s="703"/>
      <c r="U25" s="704"/>
      <c r="V25" s="702"/>
      <c r="W25" s="703"/>
      <c r="X25" s="703"/>
      <c r="Y25" s="703"/>
      <c r="Z25" s="703"/>
      <c r="AA25" s="704"/>
      <c r="AB25" s="702"/>
      <c r="AC25" s="703"/>
      <c r="AD25" s="703"/>
      <c r="AE25" s="703"/>
      <c r="AF25" s="703"/>
      <c r="AG25" s="704"/>
      <c r="AH25" s="695"/>
    </row>
    <row r="26" spans="2:34" ht="18" customHeight="1">
      <c r="B26" s="688"/>
      <c r="C26" s="681"/>
      <c r="D26" s="673"/>
      <c r="E26" s="674"/>
      <c r="F26" s="674"/>
      <c r="G26" s="674"/>
      <c r="H26" s="674"/>
      <c r="I26" s="674"/>
      <c r="J26" s="675"/>
      <c r="K26" s="670"/>
      <c r="L26" s="671"/>
      <c r="M26" s="670"/>
      <c r="N26" s="671"/>
      <c r="O26" s="684"/>
      <c r="P26" s="705"/>
      <c r="Q26" s="706"/>
      <c r="R26" s="706"/>
      <c r="S26" s="706"/>
      <c r="T26" s="706"/>
      <c r="U26" s="707"/>
      <c r="V26" s="705"/>
      <c r="W26" s="706"/>
      <c r="X26" s="706"/>
      <c r="Y26" s="706"/>
      <c r="Z26" s="706"/>
      <c r="AA26" s="707"/>
      <c r="AB26" s="705"/>
      <c r="AC26" s="706"/>
      <c r="AD26" s="706"/>
      <c r="AE26" s="706"/>
      <c r="AF26" s="706"/>
      <c r="AG26" s="707"/>
      <c r="AH26" s="695"/>
    </row>
    <row r="27" spans="2:34" ht="15" customHeight="1">
      <c r="B27" s="688"/>
      <c r="C27" s="682">
        <v>10</v>
      </c>
      <c r="D27" s="673"/>
      <c r="E27" s="674"/>
      <c r="F27" s="674"/>
      <c r="G27" s="674"/>
      <c r="H27" s="674"/>
      <c r="I27" s="674"/>
      <c r="J27" s="675"/>
      <c r="K27" s="676"/>
      <c r="L27" s="677"/>
      <c r="M27" s="676"/>
      <c r="N27" s="677"/>
      <c r="O27" s="683"/>
      <c r="P27" s="702"/>
      <c r="Q27" s="703"/>
      <c r="R27" s="703"/>
      <c r="S27" s="703"/>
      <c r="T27" s="703"/>
      <c r="U27" s="704"/>
      <c r="V27" s="702"/>
      <c r="W27" s="703"/>
      <c r="X27" s="703"/>
      <c r="Y27" s="703"/>
      <c r="Z27" s="703"/>
      <c r="AA27" s="704"/>
      <c r="AB27" s="702"/>
      <c r="AC27" s="703"/>
      <c r="AD27" s="703"/>
      <c r="AE27" s="703"/>
      <c r="AF27" s="703"/>
      <c r="AG27" s="704"/>
      <c r="AH27" s="695"/>
    </row>
    <row r="28" spans="2:34" ht="18" customHeight="1">
      <c r="B28" s="688"/>
      <c r="C28" s="682"/>
      <c r="D28" s="673"/>
      <c r="E28" s="674"/>
      <c r="F28" s="674"/>
      <c r="G28" s="674"/>
      <c r="H28" s="674"/>
      <c r="I28" s="674"/>
      <c r="J28" s="675"/>
      <c r="K28" s="670"/>
      <c r="L28" s="671"/>
      <c r="M28" s="670"/>
      <c r="N28" s="671"/>
      <c r="O28" s="684"/>
      <c r="P28" s="705"/>
      <c r="Q28" s="706"/>
      <c r="R28" s="706"/>
      <c r="S28" s="706"/>
      <c r="T28" s="706"/>
      <c r="U28" s="707"/>
      <c r="V28" s="705"/>
      <c r="W28" s="706"/>
      <c r="X28" s="706"/>
      <c r="Y28" s="706"/>
      <c r="Z28" s="706"/>
      <c r="AA28" s="707"/>
      <c r="AB28" s="705"/>
      <c r="AC28" s="706"/>
      <c r="AD28" s="706"/>
      <c r="AE28" s="706"/>
      <c r="AF28" s="706"/>
      <c r="AG28" s="707"/>
      <c r="AH28" s="695"/>
    </row>
    <row r="29" spans="2:34" ht="15" customHeight="1">
      <c r="B29" s="688"/>
      <c r="C29" s="656">
        <v>11</v>
      </c>
      <c r="D29" s="673"/>
      <c r="E29" s="674"/>
      <c r="F29" s="674"/>
      <c r="G29" s="674"/>
      <c r="H29" s="674"/>
      <c r="I29" s="674"/>
      <c r="J29" s="675"/>
      <c r="K29" s="676"/>
      <c r="L29" s="677"/>
      <c r="M29" s="676"/>
      <c r="N29" s="677"/>
      <c r="O29" s="683"/>
      <c r="P29" s="702"/>
      <c r="Q29" s="703"/>
      <c r="R29" s="703"/>
      <c r="S29" s="703"/>
      <c r="T29" s="703"/>
      <c r="U29" s="704"/>
      <c r="V29" s="702"/>
      <c r="W29" s="703"/>
      <c r="X29" s="703"/>
      <c r="Y29" s="703"/>
      <c r="Z29" s="703"/>
      <c r="AA29" s="704"/>
      <c r="AB29" s="702"/>
      <c r="AC29" s="703"/>
      <c r="AD29" s="703"/>
      <c r="AE29" s="703"/>
      <c r="AF29" s="703"/>
      <c r="AG29" s="704"/>
      <c r="AH29" s="695"/>
    </row>
    <row r="30" spans="2:34" ht="18" customHeight="1">
      <c r="B30" s="688"/>
      <c r="C30" s="681"/>
      <c r="D30" s="673"/>
      <c r="E30" s="674"/>
      <c r="F30" s="674"/>
      <c r="G30" s="674"/>
      <c r="H30" s="674"/>
      <c r="I30" s="674"/>
      <c r="J30" s="675"/>
      <c r="K30" s="670"/>
      <c r="L30" s="671"/>
      <c r="M30" s="670"/>
      <c r="N30" s="671"/>
      <c r="O30" s="684"/>
      <c r="P30" s="705"/>
      <c r="Q30" s="706"/>
      <c r="R30" s="706"/>
      <c r="S30" s="706"/>
      <c r="T30" s="706"/>
      <c r="U30" s="707"/>
      <c r="V30" s="705"/>
      <c r="W30" s="706"/>
      <c r="X30" s="706"/>
      <c r="Y30" s="706"/>
      <c r="Z30" s="706"/>
      <c r="AA30" s="707"/>
      <c r="AB30" s="705"/>
      <c r="AC30" s="706"/>
      <c r="AD30" s="706"/>
      <c r="AE30" s="706"/>
      <c r="AF30" s="706"/>
      <c r="AG30" s="707"/>
      <c r="AH30" s="695"/>
    </row>
    <row r="31" spans="2:34" ht="15" customHeight="1">
      <c r="B31" s="688"/>
      <c r="C31" s="682">
        <v>12</v>
      </c>
      <c r="D31" s="673"/>
      <c r="E31" s="674"/>
      <c r="F31" s="674"/>
      <c r="G31" s="674"/>
      <c r="H31" s="674"/>
      <c r="I31" s="674"/>
      <c r="J31" s="675"/>
      <c r="K31" s="676"/>
      <c r="L31" s="677"/>
      <c r="M31" s="676"/>
      <c r="N31" s="677"/>
      <c r="O31" s="683"/>
      <c r="P31" s="702"/>
      <c r="Q31" s="703"/>
      <c r="R31" s="703"/>
      <c r="S31" s="703"/>
      <c r="T31" s="703"/>
      <c r="U31" s="704"/>
      <c r="V31" s="702"/>
      <c r="W31" s="703"/>
      <c r="X31" s="703"/>
      <c r="Y31" s="703"/>
      <c r="Z31" s="703"/>
      <c r="AA31" s="704"/>
      <c r="AB31" s="702"/>
      <c r="AC31" s="703"/>
      <c r="AD31" s="703"/>
      <c r="AE31" s="703"/>
      <c r="AF31" s="703"/>
      <c r="AG31" s="704"/>
      <c r="AH31" s="695"/>
    </row>
    <row r="32" spans="2:34" ht="18" customHeight="1">
      <c r="B32" s="688"/>
      <c r="C32" s="682"/>
      <c r="D32" s="673"/>
      <c r="E32" s="674"/>
      <c r="F32" s="674"/>
      <c r="G32" s="674"/>
      <c r="H32" s="674"/>
      <c r="I32" s="674"/>
      <c r="J32" s="675"/>
      <c r="K32" s="670"/>
      <c r="L32" s="671"/>
      <c r="M32" s="670"/>
      <c r="N32" s="671"/>
      <c r="O32" s="684"/>
      <c r="P32" s="705"/>
      <c r="Q32" s="706"/>
      <c r="R32" s="706"/>
      <c r="S32" s="706"/>
      <c r="T32" s="706"/>
      <c r="U32" s="707"/>
      <c r="V32" s="705"/>
      <c r="W32" s="706"/>
      <c r="X32" s="706"/>
      <c r="Y32" s="706"/>
      <c r="Z32" s="706"/>
      <c r="AA32" s="707"/>
      <c r="AB32" s="705"/>
      <c r="AC32" s="706"/>
      <c r="AD32" s="706"/>
      <c r="AE32" s="706"/>
      <c r="AF32" s="706"/>
      <c r="AG32" s="707"/>
      <c r="AH32" s="695"/>
    </row>
    <row r="33" spans="2:34" ht="15" customHeight="1">
      <c r="B33" s="688"/>
      <c r="C33" s="656">
        <v>13</v>
      </c>
      <c r="D33" s="673"/>
      <c r="E33" s="674"/>
      <c r="F33" s="674"/>
      <c r="G33" s="674"/>
      <c r="H33" s="674"/>
      <c r="I33" s="674"/>
      <c r="J33" s="675"/>
      <c r="K33" s="676"/>
      <c r="L33" s="677"/>
      <c r="M33" s="676"/>
      <c r="N33" s="677"/>
      <c r="O33" s="683"/>
      <c r="P33" s="702"/>
      <c r="Q33" s="703"/>
      <c r="R33" s="703"/>
      <c r="S33" s="703"/>
      <c r="T33" s="703"/>
      <c r="U33" s="704"/>
      <c r="V33" s="702"/>
      <c r="W33" s="703"/>
      <c r="X33" s="703"/>
      <c r="Y33" s="703"/>
      <c r="Z33" s="703"/>
      <c r="AA33" s="704"/>
      <c r="AB33" s="702"/>
      <c r="AC33" s="703"/>
      <c r="AD33" s="703"/>
      <c r="AE33" s="703"/>
      <c r="AF33" s="703"/>
      <c r="AG33" s="704"/>
      <c r="AH33" s="658"/>
    </row>
    <row r="34" spans="2:34" ht="18" customHeight="1">
      <c r="B34" s="688"/>
      <c r="C34" s="681"/>
      <c r="D34" s="673"/>
      <c r="E34" s="674"/>
      <c r="F34" s="674"/>
      <c r="G34" s="674"/>
      <c r="H34" s="674"/>
      <c r="I34" s="674"/>
      <c r="J34" s="675"/>
      <c r="K34" s="670"/>
      <c r="L34" s="671"/>
      <c r="M34" s="670"/>
      <c r="N34" s="671"/>
      <c r="O34" s="684"/>
      <c r="P34" s="705"/>
      <c r="Q34" s="706"/>
      <c r="R34" s="706"/>
      <c r="S34" s="706"/>
      <c r="T34" s="706"/>
      <c r="U34" s="707"/>
      <c r="V34" s="705"/>
      <c r="W34" s="706"/>
      <c r="X34" s="706"/>
      <c r="Y34" s="706"/>
      <c r="Z34" s="706"/>
      <c r="AA34" s="707"/>
      <c r="AB34" s="705"/>
      <c r="AC34" s="706"/>
      <c r="AD34" s="706"/>
      <c r="AE34" s="706"/>
      <c r="AF34" s="706"/>
      <c r="AG34" s="707"/>
      <c r="AH34" s="697"/>
    </row>
    <row r="35" spans="2:34" ht="15" customHeight="1">
      <c r="B35" s="688"/>
      <c r="C35" s="682">
        <v>14</v>
      </c>
      <c r="D35" s="673"/>
      <c r="E35" s="674"/>
      <c r="F35" s="674"/>
      <c r="G35" s="674"/>
      <c r="H35" s="674"/>
      <c r="I35" s="674"/>
      <c r="J35" s="675"/>
      <c r="K35" s="676"/>
      <c r="L35" s="677"/>
      <c r="M35" s="676"/>
      <c r="N35" s="677"/>
      <c r="O35" s="683"/>
      <c r="P35" s="702"/>
      <c r="Q35" s="703"/>
      <c r="R35" s="703"/>
      <c r="S35" s="703"/>
      <c r="T35" s="703"/>
      <c r="U35" s="704"/>
      <c r="V35" s="702"/>
      <c r="W35" s="703"/>
      <c r="X35" s="703"/>
      <c r="Y35" s="703"/>
      <c r="Z35" s="703"/>
      <c r="AA35" s="704"/>
      <c r="AB35" s="702"/>
      <c r="AC35" s="703"/>
      <c r="AD35" s="703"/>
      <c r="AE35" s="703"/>
      <c r="AF35" s="703"/>
      <c r="AG35" s="704"/>
      <c r="AH35" s="695"/>
    </row>
    <row r="36" spans="2:34" ht="18" customHeight="1">
      <c r="B36" s="688"/>
      <c r="C36" s="682"/>
      <c r="D36" s="673"/>
      <c r="E36" s="674"/>
      <c r="F36" s="674"/>
      <c r="G36" s="674"/>
      <c r="H36" s="674"/>
      <c r="I36" s="674"/>
      <c r="J36" s="675"/>
      <c r="K36" s="670"/>
      <c r="L36" s="671"/>
      <c r="M36" s="670"/>
      <c r="N36" s="671"/>
      <c r="O36" s="684"/>
      <c r="P36" s="705"/>
      <c r="Q36" s="706"/>
      <c r="R36" s="706"/>
      <c r="S36" s="706"/>
      <c r="T36" s="706"/>
      <c r="U36" s="707"/>
      <c r="V36" s="705"/>
      <c r="W36" s="706"/>
      <c r="X36" s="706"/>
      <c r="Y36" s="706"/>
      <c r="Z36" s="706"/>
      <c r="AA36" s="707"/>
      <c r="AB36" s="705"/>
      <c r="AC36" s="706"/>
      <c r="AD36" s="706"/>
      <c r="AE36" s="706"/>
      <c r="AF36" s="706"/>
      <c r="AG36" s="707"/>
      <c r="AH36" s="695"/>
    </row>
    <row r="37" spans="2:34" ht="15" customHeight="1">
      <c r="B37" s="688"/>
      <c r="C37" s="656">
        <v>15</v>
      </c>
      <c r="D37" s="673"/>
      <c r="E37" s="674"/>
      <c r="F37" s="674"/>
      <c r="G37" s="674"/>
      <c r="H37" s="674"/>
      <c r="I37" s="674"/>
      <c r="J37" s="675"/>
      <c r="K37" s="676"/>
      <c r="L37" s="677"/>
      <c r="M37" s="676"/>
      <c r="N37" s="677"/>
      <c r="O37" s="683"/>
      <c r="P37" s="702"/>
      <c r="Q37" s="703"/>
      <c r="R37" s="703"/>
      <c r="S37" s="703"/>
      <c r="T37" s="703"/>
      <c r="U37" s="704"/>
      <c r="V37" s="702"/>
      <c r="W37" s="703"/>
      <c r="X37" s="703"/>
      <c r="Y37" s="703"/>
      <c r="Z37" s="703"/>
      <c r="AA37" s="704"/>
      <c r="AB37" s="702"/>
      <c r="AC37" s="703"/>
      <c r="AD37" s="703"/>
      <c r="AE37" s="703"/>
      <c r="AF37" s="703"/>
      <c r="AG37" s="704"/>
      <c r="AH37" s="695"/>
    </row>
    <row r="38" spans="2:34" ht="18" customHeight="1">
      <c r="B38" s="688"/>
      <c r="C38" s="681"/>
      <c r="D38" s="673"/>
      <c r="E38" s="674"/>
      <c r="F38" s="674"/>
      <c r="G38" s="674"/>
      <c r="H38" s="674"/>
      <c r="I38" s="674"/>
      <c r="J38" s="675"/>
      <c r="K38" s="670"/>
      <c r="L38" s="671"/>
      <c r="M38" s="670"/>
      <c r="N38" s="671"/>
      <c r="O38" s="684"/>
      <c r="P38" s="705"/>
      <c r="Q38" s="706"/>
      <c r="R38" s="706"/>
      <c r="S38" s="706"/>
      <c r="T38" s="706"/>
      <c r="U38" s="707"/>
      <c r="V38" s="705"/>
      <c r="W38" s="706"/>
      <c r="X38" s="706"/>
      <c r="Y38" s="706"/>
      <c r="Z38" s="706"/>
      <c r="AA38" s="707"/>
      <c r="AB38" s="705"/>
      <c r="AC38" s="706"/>
      <c r="AD38" s="706"/>
      <c r="AE38" s="706"/>
      <c r="AF38" s="706"/>
      <c r="AG38" s="707"/>
      <c r="AH38" s="695"/>
    </row>
    <row r="39" spans="2:34" ht="15" customHeight="1">
      <c r="B39" s="688"/>
      <c r="C39" s="682">
        <v>16</v>
      </c>
      <c r="D39" s="673"/>
      <c r="E39" s="674"/>
      <c r="F39" s="674"/>
      <c r="G39" s="674"/>
      <c r="H39" s="674"/>
      <c r="I39" s="674"/>
      <c r="J39" s="675"/>
      <c r="K39" s="676"/>
      <c r="L39" s="677"/>
      <c r="M39" s="676"/>
      <c r="N39" s="677"/>
      <c r="O39" s="683"/>
      <c r="P39" s="702"/>
      <c r="Q39" s="703"/>
      <c r="R39" s="703"/>
      <c r="S39" s="703"/>
      <c r="T39" s="703"/>
      <c r="U39" s="704"/>
      <c r="V39" s="702"/>
      <c r="W39" s="703"/>
      <c r="X39" s="703"/>
      <c r="Y39" s="703"/>
      <c r="Z39" s="703"/>
      <c r="AA39" s="704"/>
      <c r="AB39" s="702"/>
      <c r="AC39" s="703"/>
      <c r="AD39" s="703"/>
      <c r="AE39" s="703"/>
      <c r="AF39" s="703"/>
      <c r="AG39" s="704"/>
      <c r="AH39" s="658"/>
    </row>
    <row r="40" spans="2:34" ht="18" customHeight="1">
      <c r="B40" s="688"/>
      <c r="C40" s="682"/>
      <c r="D40" s="673"/>
      <c r="E40" s="674"/>
      <c r="F40" s="674"/>
      <c r="G40" s="674"/>
      <c r="H40" s="674"/>
      <c r="I40" s="674"/>
      <c r="J40" s="675"/>
      <c r="K40" s="670"/>
      <c r="L40" s="671"/>
      <c r="M40" s="670"/>
      <c r="N40" s="671"/>
      <c r="O40" s="684"/>
      <c r="P40" s="705"/>
      <c r="Q40" s="706"/>
      <c r="R40" s="706"/>
      <c r="S40" s="706"/>
      <c r="T40" s="706"/>
      <c r="U40" s="707"/>
      <c r="V40" s="705"/>
      <c r="W40" s="706"/>
      <c r="X40" s="706"/>
      <c r="Y40" s="706"/>
      <c r="Z40" s="706"/>
      <c r="AA40" s="707"/>
      <c r="AB40" s="705"/>
      <c r="AC40" s="706"/>
      <c r="AD40" s="706"/>
      <c r="AE40" s="706"/>
      <c r="AF40" s="706"/>
      <c r="AG40" s="707"/>
      <c r="AH40" s="697"/>
    </row>
    <row r="41" spans="2:34" ht="15" customHeight="1">
      <c r="B41" s="688"/>
      <c r="C41" s="656">
        <v>17</v>
      </c>
      <c r="D41" s="673"/>
      <c r="E41" s="674"/>
      <c r="F41" s="674"/>
      <c r="G41" s="674"/>
      <c r="H41" s="674"/>
      <c r="I41" s="674"/>
      <c r="J41" s="675"/>
      <c r="K41" s="676"/>
      <c r="L41" s="677"/>
      <c r="M41" s="676"/>
      <c r="N41" s="677"/>
      <c r="O41" s="683"/>
      <c r="P41" s="702"/>
      <c r="Q41" s="703"/>
      <c r="R41" s="703"/>
      <c r="S41" s="703"/>
      <c r="T41" s="703"/>
      <c r="U41" s="704"/>
      <c r="V41" s="702"/>
      <c r="W41" s="703"/>
      <c r="X41" s="703"/>
      <c r="Y41" s="703"/>
      <c r="Z41" s="703"/>
      <c r="AA41" s="704"/>
      <c r="AB41" s="702"/>
      <c r="AC41" s="703"/>
      <c r="AD41" s="703"/>
      <c r="AE41" s="703"/>
      <c r="AF41" s="703"/>
      <c r="AG41" s="704"/>
      <c r="AH41" s="658"/>
    </row>
    <row r="42" spans="2:34" ht="18" customHeight="1">
      <c r="B42" s="688"/>
      <c r="C42" s="681"/>
      <c r="D42" s="673"/>
      <c r="E42" s="674"/>
      <c r="F42" s="674"/>
      <c r="G42" s="674"/>
      <c r="H42" s="674"/>
      <c r="I42" s="674"/>
      <c r="J42" s="675"/>
      <c r="K42" s="670"/>
      <c r="L42" s="671"/>
      <c r="M42" s="670"/>
      <c r="N42" s="671"/>
      <c r="O42" s="684"/>
      <c r="P42" s="705"/>
      <c r="Q42" s="706"/>
      <c r="R42" s="706"/>
      <c r="S42" s="706"/>
      <c r="T42" s="706"/>
      <c r="U42" s="707"/>
      <c r="V42" s="705"/>
      <c r="W42" s="706"/>
      <c r="X42" s="706"/>
      <c r="Y42" s="706"/>
      <c r="Z42" s="706"/>
      <c r="AA42" s="707"/>
      <c r="AB42" s="705"/>
      <c r="AC42" s="706"/>
      <c r="AD42" s="706"/>
      <c r="AE42" s="706"/>
      <c r="AF42" s="706"/>
      <c r="AG42" s="707"/>
      <c r="AH42" s="697"/>
    </row>
    <row r="43" spans="2:34" ht="15" customHeight="1">
      <c r="B43" s="688"/>
      <c r="C43" s="682">
        <v>18</v>
      </c>
      <c r="D43" s="673"/>
      <c r="E43" s="674"/>
      <c r="F43" s="674"/>
      <c r="G43" s="674"/>
      <c r="H43" s="674"/>
      <c r="I43" s="674"/>
      <c r="J43" s="675"/>
      <c r="K43" s="676"/>
      <c r="L43" s="677"/>
      <c r="M43" s="676"/>
      <c r="N43" s="677"/>
      <c r="O43" s="683"/>
      <c r="P43" s="702"/>
      <c r="Q43" s="703"/>
      <c r="R43" s="703"/>
      <c r="S43" s="703"/>
      <c r="T43" s="703"/>
      <c r="U43" s="704"/>
      <c r="V43" s="702"/>
      <c r="W43" s="703"/>
      <c r="X43" s="703"/>
      <c r="Y43" s="703"/>
      <c r="Z43" s="703"/>
      <c r="AA43" s="704"/>
      <c r="AB43" s="702"/>
      <c r="AC43" s="703"/>
      <c r="AD43" s="703"/>
      <c r="AE43" s="703"/>
      <c r="AF43" s="703"/>
      <c r="AG43" s="704"/>
      <c r="AH43" s="695"/>
    </row>
    <row r="44" spans="2:34" ht="18" customHeight="1">
      <c r="B44" s="688"/>
      <c r="C44" s="682"/>
      <c r="D44" s="673"/>
      <c r="E44" s="674"/>
      <c r="F44" s="674"/>
      <c r="G44" s="674"/>
      <c r="H44" s="674"/>
      <c r="I44" s="674"/>
      <c r="J44" s="675"/>
      <c r="K44" s="670"/>
      <c r="L44" s="671"/>
      <c r="M44" s="670"/>
      <c r="N44" s="671"/>
      <c r="O44" s="684"/>
      <c r="P44" s="705"/>
      <c r="Q44" s="706"/>
      <c r="R44" s="706"/>
      <c r="S44" s="706"/>
      <c r="T44" s="706"/>
      <c r="U44" s="707"/>
      <c r="V44" s="705"/>
      <c r="W44" s="706"/>
      <c r="X44" s="706"/>
      <c r="Y44" s="706"/>
      <c r="Z44" s="706"/>
      <c r="AA44" s="707"/>
      <c r="AB44" s="705"/>
      <c r="AC44" s="706"/>
      <c r="AD44" s="706"/>
      <c r="AE44" s="706"/>
      <c r="AF44" s="706"/>
      <c r="AG44" s="707"/>
      <c r="AH44" s="695"/>
    </row>
    <row r="45" spans="2:34" ht="15" customHeight="1">
      <c r="B45" s="688"/>
      <c r="C45" s="656">
        <v>19</v>
      </c>
      <c r="D45" s="673"/>
      <c r="E45" s="674"/>
      <c r="F45" s="674"/>
      <c r="G45" s="674"/>
      <c r="H45" s="674"/>
      <c r="I45" s="674"/>
      <c r="J45" s="675"/>
      <c r="K45" s="676"/>
      <c r="L45" s="677"/>
      <c r="M45" s="676"/>
      <c r="N45" s="677"/>
      <c r="O45" s="683"/>
      <c r="P45" s="702"/>
      <c r="Q45" s="703"/>
      <c r="R45" s="703"/>
      <c r="S45" s="703"/>
      <c r="T45" s="703"/>
      <c r="U45" s="704"/>
      <c r="V45" s="702"/>
      <c r="W45" s="703"/>
      <c r="X45" s="703"/>
      <c r="Y45" s="703"/>
      <c r="Z45" s="703"/>
      <c r="AA45" s="704"/>
      <c r="AB45" s="702"/>
      <c r="AC45" s="703"/>
      <c r="AD45" s="703"/>
      <c r="AE45" s="703"/>
      <c r="AF45" s="703"/>
      <c r="AG45" s="704"/>
      <c r="AH45" s="695"/>
    </row>
    <row r="46" spans="2:34" ht="18" customHeight="1">
      <c r="B46" s="688"/>
      <c r="C46" s="681"/>
      <c r="D46" s="673"/>
      <c r="E46" s="674"/>
      <c r="F46" s="674"/>
      <c r="G46" s="674"/>
      <c r="H46" s="674"/>
      <c r="I46" s="674"/>
      <c r="J46" s="675"/>
      <c r="K46" s="663"/>
      <c r="L46" s="665"/>
      <c r="M46" s="663"/>
      <c r="N46" s="665"/>
      <c r="O46" s="684"/>
      <c r="P46" s="705"/>
      <c r="Q46" s="706"/>
      <c r="R46" s="706"/>
      <c r="S46" s="706"/>
      <c r="T46" s="706"/>
      <c r="U46" s="707"/>
      <c r="V46" s="705"/>
      <c r="W46" s="706"/>
      <c r="X46" s="706"/>
      <c r="Y46" s="706"/>
      <c r="Z46" s="706"/>
      <c r="AA46" s="707"/>
      <c r="AB46" s="705"/>
      <c r="AC46" s="706"/>
      <c r="AD46" s="706"/>
      <c r="AE46" s="706"/>
      <c r="AF46" s="706"/>
      <c r="AG46" s="707"/>
      <c r="AH46" s="695"/>
    </row>
    <row r="47" spans="2:34" ht="15" customHeight="1">
      <c r="B47" s="688"/>
      <c r="C47" s="682">
        <v>20</v>
      </c>
      <c r="D47" s="673"/>
      <c r="E47" s="674"/>
      <c r="F47" s="674"/>
      <c r="G47" s="674"/>
      <c r="H47" s="674"/>
      <c r="I47" s="674"/>
      <c r="J47" s="675"/>
      <c r="K47" s="708"/>
      <c r="L47" s="709"/>
      <c r="M47" s="708"/>
      <c r="N47" s="709"/>
      <c r="O47" s="683"/>
      <c r="P47" s="702"/>
      <c r="Q47" s="703"/>
      <c r="R47" s="703"/>
      <c r="S47" s="703"/>
      <c r="T47" s="703"/>
      <c r="U47" s="704"/>
      <c r="V47" s="702"/>
      <c r="W47" s="703"/>
      <c r="X47" s="703"/>
      <c r="Y47" s="703"/>
      <c r="Z47" s="703"/>
      <c r="AA47" s="704"/>
      <c r="AB47" s="702"/>
      <c r="AC47" s="703"/>
      <c r="AD47" s="703"/>
      <c r="AE47" s="703"/>
      <c r="AF47" s="703"/>
      <c r="AG47" s="704"/>
      <c r="AH47" s="658"/>
    </row>
    <row r="48" spans="2:34" ht="18" customHeight="1">
      <c r="B48" s="688"/>
      <c r="C48" s="682"/>
      <c r="D48" s="673"/>
      <c r="E48" s="674"/>
      <c r="F48" s="674"/>
      <c r="G48" s="674"/>
      <c r="H48" s="674"/>
      <c r="I48" s="674"/>
      <c r="J48" s="675"/>
      <c r="K48" s="727"/>
      <c r="L48" s="729"/>
      <c r="M48" s="727"/>
      <c r="N48" s="729"/>
      <c r="O48" s="684"/>
      <c r="P48" s="705"/>
      <c r="Q48" s="706"/>
      <c r="R48" s="706"/>
      <c r="S48" s="706"/>
      <c r="T48" s="706"/>
      <c r="U48" s="707"/>
      <c r="V48" s="705"/>
      <c r="W48" s="706"/>
      <c r="X48" s="706"/>
      <c r="Y48" s="706"/>
      <c r="Z48" s="706"/>
      <c r="AA48" s="707"/>
      <c r="AB48" s="705"/>
      <c r="AC48" s="706"/>
      <c r="AD48" s="706"/>
      <c r="AE48" s="706"/>
      <c r="AF48" s="706"/>
      <c r="AG48" s="707"/>
      <c r="AH48" s="697"/>
    </row>
    <row r="49" spans="2:34" ht="15" customHeight="1">
      <c r="B49" s="83"/>
      <c r="C49" s="682">
        <v>21</v>
      </c>
      <c r="D49" s="673"/>
      <c r="E49" s="674"/>
      <c r="F49" s="674"/>
      <c r="G49" s="674"/>
      <c r="H49" s="674"/>
      <c r="I49" s="674"/>
      <c r="J49" s="675"/>
      <c r="K49" s="676"/>
      <c r="L49" s="677"/>
      <c r="M49" s="676"/>
      <c r="N49" s="677"/>
      <c r="O49" s="683"/>
      <c r="P49" s="702"/>
      <c r="Q49" s="703"/>
      <c r="R49" s="703"/>
      <c r="S49" s="703"/>
      <c r="T49" s="703"/>
      <c r="U49" s="704"/>
      <c r="V49" s="702"/>
      <c r="W49" s="703"/>
      <c r="X49" s="703"/>
      <c r="Y49" s="703"/>
      <c r="Z49" s="703"/>
      <c r="AA49" s="704"/>
      <c r="AB49" s="702"/>
      <c r="AC49" s="703"/>
      <c r="AD49" s="703"/>
      <c r="AE49" s="703"/>
      <c r="AF49" s="703"/>
      <c r="AG49" s="704"/>
      <c r="AH49" s="658"/>
    </row>
    <row r="50" spans="2:34" ht="18" customHeight="1">
      <c r="B50" s="83"/>
      <c r="C50" s="682"/>
      <c r="D50" s="673"/>
      <c r="E50" s="674"/>
      <c r="F50" s="674"/>
      <c r="G50" s="674"/>
      <c r="H50" s="674"/>
      <c r="I50" s="674"/>
      <c r="J50" s="675"/>
      <c r="K50" s="670"/>
      <c r="L50" s="671"/>
      <c r="M50" s="670"/>
      <c r="N50" s="671"/>
      <c r="O50" s="684"/>
      <c r="P50" s="705"/>
      <c r="Q50" s="706"/>
      <c r="R50" s="706"/>
      <c r="S50" s="706"/>
      <c r="T50" s="706"/>
      <c r="U50" s="707"/>
      <c r="V50" s="705"/>
      <c r="W50" s="706"/>
      <c r="X50" s="706"/>
      <c r="Y50" s="706"/>
      <c r="Z50" s="706"/>
      <c r="AA50" s="707"/>
      <c r="AB50" s="705"/>
      <c r="AC50" s="706"/>
      <c r="AD50" s="706"/>
      <c r="AE50" s="706"/>
      <c r="AF50" s="706"/>
      <c r="AG50" s="707"/>
      <c r="AH50" s="697"/>
    </row>
    <row r="51" spans="2:34" ht="15" customHeight="1">
      <c r="B51" s="83"/>
      <c r="C51" s="682">
        <v>22</v>
      </c>
      <c r="D51" s="663"/>
      <c r="E51" s="664"/>
      <c r="F51" s="664"/>
      <c r="G51" s="664"/>
      <c r="H51" s="664"/>
      <c r="I51" s="664"/>
      <c r="J51" s="665"/>
      <c r="K51" s="708"/>
      <c r="L51" s="709"/>
      <c r="M51" s="708"/>
      <c r="N51" s="709"/>
      <c r="O51" s="683"/>
      <c r="P51" s="702"/>
      <c r="Q51" s="703"/>
      <c r="R51" s="703"/>
      <c r="S51" s="703"/>
      <c r="T51" s="703"/>
      <c r="U51" s="704"/>
      <c r="V51" s="702"/>
      <c r="W51" s="703"/>
      <c r="X51" s="703"/>
      <c r="Y51" s="703"/>
      <c r="Z51" s="703"/>
      <c r="AA51" s="704"/>
      <c r="AB51" s="702"/>
      <c r="AC51" s="703"/>
      <c r="AD51" s="703"/>
      <c r="AE51" s="703"/>
      <c r="AF51" s="703"/>
      <c r="AG51" s="704"/>
      <c r="AH51" s="658"/>
    </row>
    <row r="52" spans="2:34" ht="18" customHeight="1" thickBot="1">
      <c r="B52" s="83"/>
      <c r="C52" s="710"/>
      <c r="D52" s="663"/>
      <c r="E52" s="664"/>
      <c r="F52" s="664"/>
      <c r="G52" s="664"/>
      <c r="H52" s="664"/>
      <c r="I52" s="664"/>
      <c r="J52" s="665"/>
      <c r="K52" s="663"/>
      <c r="L52" s="665"/>
      <c r="M52" s="663"/>
      <c r="N52" s="665"/>
      <c r="O52" s="711"/>
      <c r="P52" s="744"/>
      <c r="Q52" s="745"/>
      <c r="R52" s="745"/>
      <c r="S52" s="745"/>
      <c r="T52" s="745"/>
      <c r="U52" s="746"/>
      <c r="V52" s="744"/>
      <c r="W52" s="745"/>
      <c r="X52" s="745"/>
      <c r="Y52" s="745"/>
      <c r="Z52" s="745"/>
      <c r="AA52" s="746"/>
      <c r="AB52" s="744"/>
      <c r="AC52" s="745"/>
      <c r="AD52" s="745"/>
      <c r="AE52" s="745"/>
      <c r="AF52" s="745"/>
      <c r="AG52" s="746"/>
      <c r="AH52" s="658"/>
    </row>
    <row r="53" spans="2:34" ht="18" customHeight="1">
      <c r="B53" s="659" t="s">
        <v>112</v>
      </c>
      <c r="C53" s="660"/>
      <c r="D53" s="666"/>
      <c r="E53" s="551"/>
      <c r="F53" s="551"/>
      <c r="G53" s="551"/>
      <c r="H53" s="551"/>
      <c r="I53" s="551"/>
      <c r="J53" s="667"/>
      <c r="K53" s="730"/>
      <c r="L53" s="731"/>
      <c r="M53" s="730"/>
      <c r="N53" s="731"/>
      <c r="O53" s="197"/>
      <c r="P53" s="730"/>
      <c r="Q53" s="736"/>
      <c r="R53" s="736"/>
      <c r="S53" s="736"/>
      <c r="T53" s="736"/>
      <c r="U53" s="731"/>
      <c r="V53" s="730"/>
      <c r="W53" s="736"/>
      <c r="X53" s="736"/>
      <c r="Y53" s="736"/>
      <c r="Z53" s="736"/>
      <c r="AA53" s="731"/>
      <c r="AB53" s="730"/>
      <c r="AC53" s="736"/>
      <c r="AD53" s="736"/>
      <c r="AE53" s="736"/>
      <c r="AF53" s="736"/>
      <c r="AG53" s="731"/>
      <c r="AH53" s="198"/>
    </row>
    <row r="54" spans="2:34" ht="18" customHeight="1" thickBot="1">
      <c r="B54" s="661"/>
      <c r="C54" s="662"/>
      <c r="D54" s="668"/>
      <c r="E54" s="565"/>
      <c r="F54" s="565"/>
      <c r="G54" s="565"/>
      <c r="H54" s="565"/>
      <c r="I54" s="565"/>
      <c r="J54" s="669"/>
      <c r="K54" s="699"/>
      <c r="L54" s="701"/>
      <c r="M54" s="699"/>
      <c r="N54" s="701"/>
      <c r="O54" s="199"/>
      <c r="P54" s="699"/>
      <c r="Q54" s="700"/>
      <c r="R54" s="700"/>
      <c r="S54" s="700"/>
      <c r="T54" s="700"/>
      <c r="U54" s="701"/>
      <c r="V54" s="699"/>
      <c r="W54" s="700"/>
      <c r="X54" s="700"/>
      <c r="Y54" s="700"/>
      <c r="Z54" s="700"/>
      <c r="AA54" s="701"/>
      <c r="AB54" s="699"/>
      <c r="AC54" s="700"/>
      <c r="AD54" s="700"/>
      <c r="AE54" s="700"/>
      <c r="AF54" s="700"/>
      <c r="AG54" s="701"/>
      <c r="AH54" s="200"/>
    </row>
    <row r="55" spans="2:34" ht="4.5" customHeight="1">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row>
    <row r="56" spans="2:34" ht="14.25">
      <c r="B56" s="19" t="s">
        <v>110</v>
      </c>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row>
    <row r="57" spans="2:34" ht="13.5" customHeight="1">
      <c r="B57" s="19" t="s">
        <v>56</v>
      </c>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row>
    <row r="58" spans="2:34" ht="13.5" customHeight="1">
      <c r="B58" s="19" t="s">
        <v>57</v>
      </c>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row>
    <row r="59" spans="2:34" ht="12.75" customHeight="1">
      <c r="B59" s="15" t="s">
        <v>111</v>
      </c>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84"/>
    </row>
    <row r="60" spans="2:46" ht="15.75">
      <c r="B60" s="18" t="s">
        <v>92</v>
      </c>
      <c r="C60" s="10"/>
      <c r="D60" s="10"/>
      <c r="E60" s="10"/>
      <c r="F60" s="10"/>
      <c r="G60" s="10"/>
      <c r="H60" s="10"/>
      <c r="I60" s="10"/>
      <c r="J60" s="10"/>
      <c r="K60" s="10"/>
      <c r="L60" s="10"/>
      <c r="M60" s="71"/>
      <c r="N60" s="71"/>
      <c r="O60" s="71"/>
      <c r="P60" s="71"/>
      <c r="Q60" s="71"/>
      <c r="R60" s="71"/>
      <c r="S60" s="71"/>
      <c r="T60" s="71"/>
      <c r="U60" s="71"/>
      <c r="V60" s="71"/>
      <c r="W60" s="71"/>
      <c r="X60" s="71"/>
      <c r="Y60" s="71"/>
      <c r="Z60" s="71"/>
      <c r="AA60" s="71"/>
      <c r="AB60" s="71"/>
      <c r="AC60" s="71"/>
      <c r="AD60" s="71"/>
      <c r="AE60" s="71"/>
      <c r="AF60" s="71"/>
      <c r="AG60" s="71"/>
      <c r="AH60" s="18"/>
      <c r="AI60" s="6"/>
      <c r="AJ60" s="6"/>
      <c r="AK60" s="6"/>
      <c r="AL60" s="6"/>
      <c r="AM60" s="6"/>
      <c r="AN60" s="6"/>
      <c r="AO60" s="6"/>
      <c r="AP60" s="5"/>
      <c r="AQ60" s="4"/>
      <c r="AR60" s="4"/>
      <c r="AS60" s="4"/>
      <c r="AT60" s="4"/>
    </row>
    <row r="61" spans="2:34" ht="6.75" customHeight="1">
      <c r="B61" s="15"/>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84"/>
    </row>
    <row r="62" spans="2:34" s="8" customFormat="1" ht="12.75" customHeight="1">
      <c r="B62" s="18" t="s">
        <v>53</v>
      </c>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6"/>
    </row>
    <row r="63" spans="2:34" s="8" customFormat="1" ht="12.75" customHeight="1">
      <c r="B63" s="18" t="s">
        <v>58</v>
      </c>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6"/>
    </row>
    <row r="64" spans="2:34" ht="15.75">
      <c r="B64" s="10"/>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row>
    <row r="65" spans="2:34" ht="15.75">
      <c r="B65" s="10"/>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row>
    <row r="66" spans="2:34" ht="16.5" customHeight="1">
      <c r="B66" s="10"/>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row>
    <row r="67" spans="2:35" ht="15.75">
      <c r="B67" s="10"/>
      <c r="C67" s="678" t="s">
        <v>120</v>
      </c>
      <c r="D67" s="678"/>
      <c r="E67" s="678"/>
      <c r="F67" s="678"/>
      <c r="G67" s="678"/>
      <c r="H67" s="678"/>
      <c r="I67" s="678"/>
      <c r="J67" s="678"/>
      <c r="K67" s="678"/>
      <c r="L67" s="678"/>
      <c r="M67" s="678"/>
      <c r="N67" s="10"/>
      <c r="O67" s="712" t="s">
        <v>137</v>
      </c>
      <c r="P67" s="712"/>
      <c r="Q67" s="712"/>
      <c r="R67" s="712"/>
      <c r="S67" s="712"/>
      <c r="T67" s="712"/>
      <c r="U67" s="712"/>
      <c r="V67" s="712"/>
      <c r="W67" s="712"/>
      <c r="X67" s="712"/>
      <c r="Y67" s="712"/>
      <c r="Z67" s="712"/>
      <c r="AA67" s="712"/>
      <c r="AB67" s="712"/>
      <c r="AC67" s="712"/>
      <c r="AD67" s="712"/>
      <c r="AE67" s="712"/>
      <c r="AF67" s="712"/>
      <c r="AG67" s="712"/>
      <c r="AH67" s="231">
        <v>43770</v>
      </c>
      <c r="AI67" s="195"/>
    </row>
    <row r="68" spans="2:36" ht="15.75">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96"/>
      <c r="AI68" s="7"/>
      <c r="AJ68" s="7"/>
    </row>
  </sheetData>
  <sheetProtection sheet="1"/>
  <mergeCells count="277">
    <mergeCell ref="V9:AA10"/>
    <mergeCell ref="V11:AA12"/>
    <mergeCell ref="V13:AA14"/>
    <mergeCell ref="V15:AA16"/>
    <mergeCell ref="V17:AA18"/>
    <mergeCell ref="V21:AA22"/>
    <mergeCell ref="AB27:AG28"/>
    <mergeCell ref="AB25:AG26"/>
    <mergeCell ref="AB23:AG24"/>
    <mergeCell ref="AB21:AG22"/>
    <mergeCell ref="AB19:AG20"/>
    <mergeCell ref="V19:AA20"/>
    <mergeCell ref="V27:AA28"/>
    <mergeCell ref="V25:AA26"/>
    <mergeCell ref="V23:AA24"/>
    <mergeCell ref="AB51:AG52"/>
    <mergeCell ref="AB49:AG50"/>
    <mergeCell ref="AB47:AG48"/>
    <mergeCell ref="AB45:AG46"/>
    <mergeCell ref="AB43:AG44"/>
    <mergeCell ref="AB41:AG42"/>
    <mergeCell ref="AB39:AG40"/>
    <mergeCell ref="AB37:AG38"/>
    <mergeCell ref="AB35:AG36"/>
    <mergeCell ref="V33:AA34"/>
    <mergeCell ref="V31:AA32"/>
    <mergeCell ref="V29:AA30"/>
    <mergeCell ref="AB33:AG34"/>
    <mergeCell ref="AB31:AG32"/>
    <mergeCell ref="AB29:AG30"/>
    <mergeCell ref="P49:U50"/>
    <mergeCell ref="P51:U52"/>
    <mergeCell ref="V41:AA42"/>
    <mergeCell ref="V39:AA40"/>
    <mergeCell ref="V37:AA38"/>
    <mergeCell ref="V35:AA36"/>
    <mergeCell ref="P33:U34"/>
    <mergeCell ref="P35:U36"/>
    <mergeCell ref="P37:U38"/>
    <mergeCell ref="P39:U40"/>
    <mergeCell ref="V51:AA52"/>
    <mergeCell ref="V49:AA50"/>
    <mergeCell ref="V47:AA48"/>
    <mergeCell ref="V45:AA46"/>
    <mergeCell ref="V43:AA44"/>
    <mergeCell ref="P45:U46"/>
    <mergeCell ref="P23:U24"/>
    <mergeCell ref="P25:U26"/>
    <mergeCell ref="P27:U28"/>
    <mergeCell ref="P29:U30"/>
    <mergeCell ref="S3:T3"/>
    <mergeCell ref="P31:U32"/>
    <mergeCell ref="Z1:AG1"/>
    <mergeCell ref="P9:U10"/>
    <mergeCell ref="P11:U12"/>
    <mergeCell ref="P13:U14"/>
    <mergeCell ref="P15:U16"/>
    <mergeCell ref="P17:U18"/>
    <mergeCell ref="AB9:AG10"/>
    <mergeCell ref="AB11:AG12"/>
    <mergeCell ref="AB13:AG14"/>
    <mergeCell ref="AB15:AG16"/>
    <mergeCell ref="V7:AA7"/>
    <mergeCell ref="AB7:AG7"/>
    <mergeCell ref="P6:AG6"/>
    <mergeCell ref="AB17:AG18"/>
    <mergeCell ref="P53:U53"/>
    <mergeCell ref="V53:AA53"/>
    <mergeCell ref="AB53:AG53"/>
    <mergeCell ref="P41:U42"/>
    <mergeCell ref="P19:U20"/>
    <mergeCell ref="P21:U22"/>
    <mergeCell ref="K54:L54"/>
    <mergeCell ref="M54:N54"/>
    <mergeCell ref="M7:N7"/>
    <mergeCell ref="M8:N8"/>
    <mergeCell ref="K7:L7"/>
    <mergeCell ref="K8:L8"/>
    <mergeCell ref="K51:L51"/>
    <mergeCell ref="M51:N51"/>
    <mergeCell ref="K52:L52"/>
    <mergeCell ref="M52:N52"/>
    <mergeCell ref="K53:L53"/>
    <mergeCell ref="M53:N53"/>
    <mergeCell ref="M47:N47"/>
    <mergeCell ref="K48:L48"/>
    <mergeCell ref="M48:N48"/>
    <mergeCell ref="K49:L49"/>
    <mergeCell ref="M49:N49"/>
    <mergeCell ref="K50:L50"/>
    <mergeCell ref="M50:N50"/>
    <mergeCell ref="K42:L42"/>
    <mergeCell ref="M42:N42"/>
    <mergeCell ref="K43:L43"/>
    <mergeCell ref="M43:N43"/>
    <mergeCell ref="K44:L44"/>
    <mergeCell ref="M44:N44"/>
    <mergeCell ref="M37:N37"/>
    <mergeCell ref="K38:L38"/>
    <mergeCell ref="M38:N38"/>
    <mergeCell ref="K39:L39"/>
    <mergeCell ref="M39:N39"/>
    <mergeCell ref="K40:L40"/>
    <mergeCell ref="M40:N40"/>
    <mergeCell ref="K32:L32"/>
    <mergeCell ref="M32:N32"/>
    <mergeCell ref="K33:L33"/>
    <mergeCell ref="M33:N33"/>
    <mergeCell ref="K34:L34"/>
    <mergeCell ref="M34:N34"/>
    <mergeCell ref="K29:L29"/>
    <mergeCell ref="M29:N29"/>
    <mergeCell ref="K30:L30"/>
    <mergeCell ref="M30:N30"/>
    <mergeCell ref="K31:L31"/>
    <mergeCell ref="M31:N31"/>
    <mergeCell ref="M25:N25"/>
    <mergeCell ref="K26:L26"/>
    <mergeCell ref="M26:N26"/>
    <mergeCell ref="K27:L27"/>
    <mergeCell ref="M27:N27"/>
    <mergeCell ref="K28:L28"/>
    <mergeCell ref="M28:N28"/>
    <mergeCell ref="K18:L18"/>
    <mergeCell ref="M18:N18"/>
    <mergeCell ref="K19:L19"/>
    <mergeCell ref="M19:N19"/>
    <mergeCell ref="K20:L20"/>
    <mergeCell ref="M20:N20"/>
    <mergeCell ref="K15:L15"/>
    <mergeCell ref="M15:N15"/>
    <mergeCell ref="K16:L16"/>
    <mergeCell ref="M16:N16"/>
    <mergeCell ref="K17:L17"/>
    <mergeCell ref="M17:N17"/>
    <mergeCell ref="O67:AG67"/>
    <mergeCell ref="D6:J8"/>
    <mergeCell ref="K6:N6"/>
    <mergeCell ref="O4:AH4"/>
    <mergeCell ref="D9:J10"/>
    <mergeCell ref="D11:J12"/>
    <mergeCell ref="D13:J14"/>
    <mergeCell ref="D15:J16"/>
    <mergeCell ref="D17:J18"/>
    <mergeCell ref="D19:J20"/>
    <mergeCell ref="C51:C52"/>
    <mergeCell ref="O51:O52"/>
    <mergeCell ref="D21:J22"/>
    <mergeCell ref="C49:C50"/>
    <mergeCell ref="O49:O50"/>
    <mergeCell ref="AH45:AH46"/>
    <mergeCell ref="C47:C48"/>
    <mergeCell ref="O47:O48"/>
    <mergeCell ref="D45:J46"/>
    <mergeCell ref="K23:L23"/>
    <mergeCell ref="D47:J48"/>
    <mergeCell ref="AH47:AH48"/>
    <mergeCell ref="C45:C46"/>
    <mergeCell ref="O45:O46"/>
    <mergeCell ref="K46:L46"/>
    <mergeCell ref="M46:N46"/>
    <mergeCell ref="K47:L47"/>
    <mergeCell ref="K45:L45"/>
    <mergeCell ref="M45:N45"/>
    <mergeCell ref="P47:U48"/>
    <mergeCell ref="C39:C40"/>
    <mergeCell ref="AH43:AH44"/>
    <mergeCell ref="C41:C42"/>
    <mergeCell ref="O41:O42"/>
    <mergeCell ref="D39:J40"/>
    <mergeCell ref="P43:U44"/>
    <mergeCell ref="C43:C44"/>
    <mergeCell ref="O43:O44"/>
    <mergeCell ref="K41:L41"/>
    <mergeCell ref="M41:N41"/>
    <mergeCell ref="D23:J24"/>
    <mergeCell ref="D25:J26"/>
    <mergeCell ref="D27:J28"/>
    <mergeCell ref="D29:J30"/>
    <mergeCell ref="D31:J32"/>
    <mergeCell ref="O39:O40"/>
    <mergeCell ref="M36:N36"/>
    <mergeCell ref="M23:N23"/>
    <mergeCell ref="K24:L24"/>
    <mergeCell ref="M24:N24"/>
    <mergeCell ref="K36:L36"/>
    <mergeCell ref="AH35:AH36"/>
    <mergeCell ref="AH37:AH38"/>
    <mergeCell ref="AH39:AH40"/>
    <mergeCell ref="P54:U54"/>
    <mergeCell ref="V54:AA54"/>
    <mergeCell ref="AB54:AG54"/>
    <mergeCell ref="AH41:AH42"/>
    <mergeCell ref="AH49:AH50"/>
    <mergeCell ref="K37:L37"/>
    <mergeCell ref="C33:C34"/>
    <mergeCell ref="C37:C38"/>
    <mergeCell ref="O37:O38"/>
    <mergeCell ref="D33:J34"/>
    <mergeCell ref="D35:J36"/>
    <mergeCell ref="D37:J38"/>
    <mergeCell ref="K35:L35"/>
    <mergeCell ref="M35:N35"/>
    <mergeCell ref="C35:C36"/>
    <mergeCell ref="O35:O36"/>
    <mergeCell ref="AH29:AH30"/>
    <mergeCell ref="AH31:AH32"/>
    <mergeCell ref="AH33:AH34"/>
    <mergeCell ref="C9:C10"/>
    <mergeCell ref="C11:C12"/>
    <mergeCell ref="C13:C14"/>
    <mergeCell ref="C15:C16"/>
    <mergeCell ref="C17:C18"/>
    <mergeCell ref="C19:C20"/>
    <mergeCell ref="C23:C24"/>
    <mergeCell ref="AH9:AH10"/>
    <mergeCell ref="AH11:AH12"/>
    <mergeCell ref="AH13:AH14"/>
    <mergeCell ref="AH15:AH16"/>
    <mergeCell ref="AH17:AH18"/>
    <mergeCell ref="AH19:AH20"/>
    <mergeCell ref="AH21:AH22"/>
    <mergeCell ref="AH23:AH24"/>
    <mergeCell ref="AH25:AH26"/>
    <mergeCell ref="O33:O34"/>
    <mergeCell ref="D41:J42"/>
    <mergeCell ref="K13:L13"/>
    <mergeCell ref="M13:N13"/>
    <mergeCell ref="K14:L14"/>
    <mergeCell ref="M14:N14"/>
    <mergeCell ref="AH27:AH28"/>
    <mergeCell ref="O23:O24"/>
    <mergeCell ref="O25:O26"/>
    <mergeCell ref="O27:O28"/>
    <mergeCell ref="O29:O30"/>
    <mergeCell ref="O31:O32"/>
    <mergeCell ref="K21:L21"/>
    <mergeCell ref="M21:N21"/>
    <mergeCell ref="K22:L22"/>
    <mergeCell ref="M22:N22"/>
    <mergeCell ref="K25:L25"/>
    <mergeCell ref="B9:B48"/>
    <mergeCell ref="B4:C4"/>
    <mergeCell ref="O13:O14"/>
    <mergeCell ref="O9:O10"/>
    <mergeCell ref="D43:J44"/>
    <mergeCell ref="K9:L9"/>
    <mergeCell ref="B6:B8"/>
    <mergeCell ref="C6:C7"/>
    <mergeCell ref="K10:L10"/>
    <mergeCell ref="C21:C22"/>
    <mergeCell ref="O15:O16"/>
    <mergeCell ref="O17:O18"/>
    <mergeCell ref="O19:O20"/>
    <mergeCell ref="O21:O22"/>
    <mergeCell ref="O11:O12"/>
    <mergeCell ref="M4:N4"/>
    <mergeCell ref="K11:L11"/>
    <mergeCell ref="M11:N11"/>
    <mergeCell ref="K12:L12"/>
    <mergeCell ref="M12:N12"/>
    <mergeCell ref="C67:M67"/>
    <mergeCell ref="M9:N9"/>
    <mergeCell ref="C25:C26"/>
    <mergeCell ref="C27:C28"/>
    <mergeCell ref="C29:C30"/>
    <mergeCell ref="C31:C32"/>
    <mergeCell ref="AH6:AH8"/>
    <mergeCell ref="O6:O8"/>
    <mergeCell ref="AH51:AH52"/>
    <mergeCell ref="B53:C54"/>
    <mergeCell ref="D51:J52"/>
    <mergeCell ref="D53:J53"/>
    <mergeCell ref="D54:J54"/>
    <mergeCell ref="M10:N10"/>
    <mergeCell ref="P7:U7"/>
    <mergeCell ref="D49:J50"/>
  </mergeCells>
  <dataValidations count="3">
    <dataValidation type="list" allowBlank="1" showInputMessage="1" showErrorMessage="1" sqref="O11 O17 O15 O13 O21 O25 O27 O29 O31 O33 O53:O54 O35 O37 O39 O41 O43 O45 O47 O49 O51 O23 O9 O19">
      <formula1>"男性,女性,"</formula1>
    </dataValidation>
    <dataValidation type="list" allowBlank="1" showInputMessage="1" showErrorMessage="1" sqref="D4">
      <formula1>"1,2,3,4,5,6,7,8,9,10,11,12"</formula1>
    </dataValidation>
    <dataValidation type="list" allowBlank="1" showInputMessage="1" showErrorMessage="1" sqref="P9:AG54">
      <formula1>"○"</formula1>
    </dataValidation>
  </dataValidations>
  <hyperlinks>
    <hyperlink ref="C67" location="お問合せ・お申込み先!A1" display="連絡先はこちら"/>
    <hyperlink ref="O67" location="利用申込書!A1" display="利用申込書へ"/>
  </hyperlinks>
  <printOptions/>
  <pageMargins left="0.2362204724409449" right="0.1968503937007874" top="0.35433070866141736" bottom="0" header="0.11811023622047245" footer="0.11811023622047245"/>
  <pageSetup fitToHeight="0"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theme="8" tint="0.39998000860214233"/>
  </sheetPr>
  <dimension ref="A1:R35"/>
  <sheetViews>
    <sheetView showGridLines="0" showRowColHeaders="0" showZeros="0" zoomScalePageLayoutView="0" workbookViewId="0" topLeftCell="A1">
      <selection activeCell="P2" sqref="P2:R2"/>
    </sheetView>
  </sheetViews>
  <sheetFormatPr defaultColWidth="9.00390625" defaultRowHeight="13.5"/>
  <cols>
    <col min="1" max="1" width="2.125" style="9" customWidth="1"/>
    <col min="2" max="2" width="10.75390625" style="9" customWidth="1"/>
    <col min="3" max="3" width="4.875" style="9" customWidth="1"/>
    <col min="4" max="4" width="3.50390625" style="9" customWidth="1"/>
    <col min="5" max="9" width="4.875" style="9" customWidth="1"/>
    <col min="10" max="10" width="3.125" style="9" customWidth="1"/>
    <col min="11" max="11" width="7.25390625" style="9" customWidth="1"/>
    <col min="12" max="12" width="6.125" style="9" customWidth="1"/>
    <col min="13" max="13" width="4.75390625" style="9" customWidth="1"/>
    <col min="14" max="14" width="4.875" style="9" customWidth="1"/>
    <col min="15" max="15" width="3.875" style="9" customWidth="1"/>
    <col min="16" max="16" width="4.875" style="9" customWidth="1"/>
    <col min="17" max="17" width="4.125" style="9" customWidth="1"/>
    <col min="18" max="18" width="4.75390625" style="9" customWidth="1"/>
    <col min="19" max="19" width="3.50390625" style="9" customWidth="1"/>
    <col min="20" max="16384" width="9.00390625" style="9" customWidth="1"/>
  </cols>
  <sheetData>
    <row r="1" spans="1:9" ht="5.25" customHeight="1" thickBot="1">
      <c r="A1" s="90"/>
      <c r="B1" s="90"/>
      <c r="C1" s="90"/>
      <c r="D1" s="90"/>
      <c r="E1" s="90"/>
      <c r="F1" s="90"/>
      <c r="G1" s="90"/>
      <c r="H1" s="90"/>
      <c r="I1" s="90"/>
    </row>
    <row r="2" spans="1:18" ht="18" customHeight="1" thickBot="1">
      <c r="A2" s="90"/>
      <c r="B2" s="129"/>
      <c r="C2" s="130"/>
      <c r="D2" s="781" t="s">
        <v>271</v>
      </c>
      <c r="E2" s="781"/>
      <c r="F2" s="781"/>
      <c r="G2" s="781"/>
      <c r="H2" s="781"/>
      <c r="I2" s="781"/>
      <c r="J2" s="781"/>
      <c r="K2" s="781"/>
      <c r="L2" s="781"/>
      <c r="M2" s="772" t="s">
        <v>166</v>
      </c>
      <c r="N2" s="773"/>
      <c r="O2" s="774"/>
      <c r="P2" s="748"/>
      <c r="Q2" s="748"/>
      <c r="R2" s="749"/>
    </row>
    <row r="3" spans="1:9" ht="18.75" customHeight="1">
      <c r="A3" s="90"/>
      <c r="B3" s="91"/>
      <c r="C3" s="90"/>
      <c r="D3" s="90"/>
      <c r="E3" s="90"/>
      <c r="F3" s="90"/>
      <c r="G3" s="90"/>
      <c r="H3" s="90"/>
      <c r="I3" s="90"/>
    </row>
    <row r="4" spans="1:18" ht="126.75" customHeight="1">
      <c r="A4" s="90"/>
      <c r="B4" s="775" t="s">
        <v>231</v>
      </c>
      <c r="C4" s="776"/>
      <c r="D4" s="776"/>
      <c r="E4" s="776"/>
      <c r="F4" s="776"/>
      <c r="G4" s="776"/>
      <c r="H4" s="776"/>
      <c r="I4" s="776"/>
      <c r="J4" s="776"/>
      <c r="K4" s="776"/>
      <c r="L4" s="776"/>
      <c r="M4" s="776"/>
      <c r="N4" s="776"/>
      <c r="O4" s="776"/>
      <c r="P4" s="776"/>
      <c r="Q4" s="776"/>
      <c r="R4" s="777"/>
    </row>
    <row r="5" spans="1:9" ht="16.5">
      <c r="A5" s="90"/>
      <c r="B5" s="91"/>
      <c r="C5" s="90"/>
      <c r="D5" s="90"/>
      <c r="E5" s="90"/>
      <c r="F5" s="90"/>
      <c r="G5" s="90"/>
      <c r="H5" s="90"/>
      <c r="I5" s="90"/>
    </row>
    <row r="6" spans="1:9" ht="18.75" customHeight="1">
      <c r="A6" s="90"/>
      <c r="B6" s="747" t="s">
        <v>7</v>
      </c>
      <c r="C6" s="747"/>
      <c r="D6" s="747"/>
      <c r="E6" s="747"/>
      <c r="F6" s="747"/>
      <c r="G6" s="747"/>
      <c r="H6" s="747"/>
      <c r="I6" s="90"/>
    </row>
    <row r="7" spans="1:17" ht="27" customHeight="1">
      <c r="A7" s="90"/>
      <c r="B7" s="337" t="s">
        <v>8</v>
      </c>
      <c r="C7" s="769">
        <f>'利用申込書'!$E$10</f>
        <v>0</v>
      </c>
      <c r="D7" s="770"/>
      <c r="E7" s="770"/>
      <c r="F7" s="770"/>
      <c r="G7" s="770"/>
      <c r="H7" s="770"/>
      <c r="I7" s="770"/>
      <c r="J7" s="770"/>
      <c r="K7" s="770"/>
      <c r="L7" s="337" t="s">
        <v>230</v>
      </c>
      <c r="M7" s="769">
        <f>'利用申込書'!$S$11</f>
        <v>0</v>
      </c>
      <c r="N7" s="770"/>
      <c r="O7" s="770"/>
      <c r="P7" s="770"/>
      <c r="Q7" s="771"/>
    </row>
    <row r="8" spans="1:17" ht="27" customHeight="1">
      <c r="A8" s="90"/>
      <c r="B8" s="338" t="s">
        <v>9</v>
      </c>
      <c r="C8" s="769" t="str">
        <f>$E$10</f>
        <v>00</v>
      </c>
      <c r="D8" s="770"/>
      <c r="E8" s="770"/>
      <c r="F8" s="770"/>
      <c r="G8" s="771"/>
      <c r="H8" s="767" t="s">
        <v>116</v>
      </c>
      <c r="I8" s="768"/>
      <c r="J8" s="782" t="str">
        <f>$F$11</f>
        <v>0ｰ0-0</v>
      </c>
      <c r="K8" s="783"/>
      <c r="L8" s="783"/>
      <c r="M8" s="783"/>
      <c r="N8" s="783"/>
      <c r="O8" s="783"/>
      <c r="P8" s="783"/>
      <c r="Q8" s="784"/>
    </row>
    <row r="9" spans="1:9" ht="9" customHeight="1">
      <c r="A9" s="90"/>
      <c r="B9" s="213"/>
      <c r="C9" s="206"/>
      <c r="D9" s="206"/>
      <c r="E9" s="206"/>
      <c r="F9" s="206"/>
      <c r="G9" s="206"/>
      <c r="H9" s="206"/>
      <c r="I9" s="90"/>
    </row>
    <row r="10" spans="1:9" ht="27" customHeight="1" hidden="1">
      <c r="A10" s="90"/>
      <c r="B10" s="207"/>
      <c r="C10" s="208">
        <f>'利用申込書'!$F$13</f>
        <v>0</v>
      </c>
      <c r="D10" s="208">
        <f>'利用申込書'!$P$13</f>
        <v>0</v>
      </c>
      <c r="E10" s="209" t="str">
        <f>CONCATENATE(C10,D10)</f>
        <v>00</v>
      </c>
      <c r="F10" s="210"/>
      <c r="G10" s="211"/>
      <c r="H10" s="205"/>
      <c r="I10" s="90"/>
    </row>
    <row r="11" spans="1:9" ht="27" customHeight="1" hidden="1">
      <c r="A11" s="90"/>
      <c r="B11" s="207"/>
      <c r="C11" s="208">
        <f>'利用申込書'!$E$14</f>
        <v>0</v>
      </c>
      <c r="D11" s="208">
        <f>'利用申込書'!$H$14</f>
        <v>0</v>
      </c>
      <c r="E11" s="208">
        <f>'利用申込書'!$K$14</f>
        <v>0</v>
      </c>
      <c r="F11" s="212" t="str">
        <f>CONCATENATE(C11,"ｰ",D11,"-",E11)</f>
        <v>0ｰ0-0</v>
      </c>
      <c r="G11" s="211"/>
      <c r="H11" s="205"/>
      <c r="I11" s="90"/>
    </row>
    <row r="12" spans="1:9" ht="3" customHeight="1">
      <c r="A12" s="90"/>
      <c r="B12" s="91"/>
      <c r="C12" s="90"/>
      <c r="D12" s="90"/>
      <c r="E12" s="90"/>
      <c r="F12" s="90"/>
      <c r="G12" s="90"/>
      <c r="H12" s="90"/>
      <c r="I12" s="90"/>
    </row>
    <row r="13" spans="1:17" ht="18.75" customHeight="1" thickBot="1">
      <c r="A13" s="90"/>
      <c r="B13" s="778" t="s">
        <v>232</v>
      </c>
      <c r="C13" s="778"/>
      <c r="D13" s="778"/>
      <c r="E13" s="778"/>
      <c r="F13" s="778"/>
      <c r="G13" s="778"/>
      <c r="H13" s="778"/>
      <c r="I13" s="778"/>
      <c r="J13" s="778"/>
      <c r="K13" s="90"/>
      <c r="L13" s="90"/>
      <c r="M13" s="90"/>
      <c r="N13" s="90"/>
      <c r="O13" s="90"/>
      <c r="P13" s="90"/>
      <c r="Q13" s="90"/>
    </row>
    <row r="14" spans="1:17" ht="20.25" customHeight="1" thickBot="1">
      <c r="A14" s="90"/>
      <c r="B14" s="789" t="s">
        <v>229</v>
      </c>
      <c r="C14" s="779"/>
      <c r="D14" s="779"/>
      <c r="E14" s="779"/>
      <c r="F14" s="779"/>
      <c r="G14" s="779"/>
      <c r="H14" s="779"/>
      <c r="I14" s="779"/>
      <c r="J14" s="779"/>
      <c r="K14" s="779"/>
      <c r="L14" s="779"/>
      <c r="M14" s="779"/>
      <c r="N14" s="779"/>
      <c r="O14" s="779"/>
      <c r="P14" s="779" t="s">
        <v>54</v>
      </c>
      <c r="Q14" s="780"/>
    </row>
    <row r="15" spans="1:17" ht="20.25" customHeight="1">
      <c r="A15" s="90"/>
      <c r="B15" s="790"/>
      <c r="C15" s="791"/>
      <c r="D15" s="791"/>
      <c r="E15" s="791"/>
      <c r="F15" s="791"/>
      <c r="G15" s="791"/>
      <c r="H15" s="791"/>
      <c r="I15" s="791"/>
      <c r="J15" s="791"/>
      <c r="K15" s="791"/>
      <c r="L15" s="791"/>
      <c r="M15" s="791"/>
      <c r="N15" s="791"/>
      <c r="O15" s="791"/>
      <c r="P15" s="785"/>
      <c r="Q15" s="786"/>
    </row>
    <row r="16" spans="1:17" ht="20.25" customHeight="1">
      <c r="A16" s="90"/>
      <c r="B16" s="792"/>
      <c r="C16" s="793"/>
      <c r="D16" s="793"/>
      <c r="E16" s="793"/>
      <c r="F16" s="793"/>
      <c r="G16" s="793"/>
      <c r="H16" s="793"/>
      <c r="I16" s="793"/>
      <c r="J16" s="793"/>
      <c r="K16" s="793"/>
      <c r="L16" s="793"/>
      <c r="M16" s="793"/>
      <c r="N16" s="793"/>
      <c r="O16" s="793"/>
      <c r="P16" s="787"/>
      <c r="Q16" s="788"/>
    </row>
    <row r="17" spans="1:17" ht="20.25" customHeight="1" thickBot="1">
      <c r="A17" s="90"/>
      <c r="B17" s="758"/>
      <c r="C17" s="759"/>
      <c r="D17" s="759"/>
      <c r="E17" s="759"/>
      <c r="F17" s="759"/>
      <c r="G17" s="759"/>
      <c r="H17" s="759"/>
      <c r="I17" s="759"/>
      <c r="J17" s="759"/>
      <c r="K17" s="759"/>
      <c r="L17" s="759"/>
      <c r="M17" s="759"/>
      <c r="N17" s="759"/>
      <c r="O17" s="759"/>
      <c r="P17" s="756"/>
      <c r="Q17" s="757"/>
    </row>
    <row r="18" spans="1:9" ht="12" customHeight="1">
      <c r="A18" s="90"/>
      <c r="B18" s="91"/>
      <c r="C18" s="90"/>
      <c r="D18" s="90"/>
      <c r="E18" s="90"/>
      <c r="F18" s="90"/>
      <c r="G18" s="90"/>
      <c r="H18" s="90"/>
      <c r="I18" s="90"/>
    </row>
    <row r="19" spans="1:9" ht="20.25" customHeight="1" thickBot="1">
      <c r="A19" s="90"/>
      <c r="B19" s="766" t="s">
        <v>228</v>
      </c>
      <c r="C19" s="766"/>
      <c r="D19" s="766"/>
      <c r="E19" s="766"/>
      <c r="F19" s="766"/>
      <c r="G19" s="766"/>
      <c r="H19" s="766"/>
      <c r="I19" s="90"/>
    </row>
    <row r="20" spans="1:18" ht="20.25" customHeight="1" thickBot="1">
      <c r="A20" s="90"/>
      <c r="B20" s="283">
        <f>'利用申込書'!$F$27</f>
        <v>0</v>
      </c>
      <c r="C20" s="285" t="s">
        <v>123</v>
      </c>
      <c r="D20" s="284">
        <f>'利用申込書'!$I$27</f>
        <v>0</v>
      </c>
      <c r="E20" s="279" t="s">
        <v>194</v>
      </c>
      <c r="F20" s="282">
        <f>'利用申込書'!$K$27</f>
        <v>0</v>
      </c>
      <c r="G20" s="280" t="s">
        <v>65</v>
      </c>
      <c r="H20" s="300">
        <f>'利用申込書'!$M$27</f>
        <v>0</v>
      </c>
      <c r="I20" s="280" t="s">
        <v>26</v>
      </c>
      <c r="J20" s="279" t="s">
        <v>24</v>
      </c>
      <c r="K20" s="282"/>
      <c r="L20" s="279" t="s">
        <v>123</v>
      </c>
      <c r="M20" s="300"/>
      <c r="N20" s="279" t="s">
        <v>194</v>
      </c>
      <c r="O20" s="282"/>
      <c r="P20" s="279" t="s">
        <v>197</v>
      </c>
      <c r="Q20" s="300"/>
      <c r="R20" s="281" t="s">
        <v>196</v>
      </c>
    </row>
    <row r="21" spans="1:9" ht="12.75" customHeight="1">
      <c r="A21" s="90"/>
      <c r="B21" s="91"/>
      <c r="C21" s="90"/>
      <c r="D21" s="90"/>
      <c r="E21" s="90"/>
      <c r="F21" s="90"/>
      <c r="G21" s="90"/>
      <c r="H21" s="90"/>
      <c r="I21" s="90"/>
    </row>
    <row r="22" spans="1:9" ht="18.75" customHeight="1" thickBot="1">
      <c r="A22" s="90"/>
      <c r="B22" s="747" t="s">
        <v>10</v>
      </c>
      <c r="C22" s="747"/>
      <c r="D22" s="747"/>
      <c r="E22" s="747"/>
      <c r="F22" s="747"/>
      <c r="G22" s="747"/>
      <c r="H22" s="747"/>
      <c r="I22" s="90"/>
    </row>
    <row r="23" spans="1:18" ht="30.75" customHeight="1" thickBot="1">
      <c r="A23" s="90"/>
      <c r="B23" s="750"/>
      <c r="C23" s="751"/>
      <c r="D23" s="751"/>
      <c r="E23" s="751"/>
      <c r="F23" s="751"/>
      <c r="G23" s="751"/>
      <c r="H23" s="751"/>
      <c r="I23" s="751"/>
      <c r="J23" s="760" t="s">
        <v>241</v>
      </c>
      <c r="K23" s="761"/>
      <c r="L23" s="762"/>
      <c r="M23" s="763">
        <f>'利用申込書'!$P$39</f>
        <v>0</v>
      </c>
      <c r="N23" s="764"/>
      <c r="O23" s="764"/>
      <c r="P23" s="764"/>
      <c r="Q23" s="764"/>
      <c r="R23" s="765"/>
    </row>
    <row r="24" spans="1:9" ht="12" customHeight="1">
      <c r="A24" s="90"/>
      <c r="B24" s="91"/>
      <c r="C24" s="90"/>
      <c r="D24" s="90"/>
      <c r="E24" s="90"/>
      <c r="F24" s="90"/>
      <c r="G24" s="90"/>
      <c r="H24" s="90"/>
      <c r="I24" s="90"/>
    </row>
    <row r="25" spans="1:9" ht="18.75" customHeight="1" thickBot="1">
      <c r="A25" s="90"/>
      <c r="B25" s="766" t="s">
        <v>113</v>
      </c>
      <c r="C25" s="766"/>
      <c r="D25" s="766"/>
      <c r="E25" s="766"/>
      <c r="F25" s="766"/>
      <c r="G25" s="766"/>
      <c r="H25" s="766"/>
      <c r="I25" s="90"/>
    </row>
    <row r="26" spans="1:18" ht="20.25" customHeight="1" thickBot="1">
      <c r="A26" s="90"/>
      <c r="B26" s="750"/>
      <c r="C26" s="751"/>
      <c r="D26" s="751"/>
      <c r="E26" s="751"/>
      <c r="F26" s="751"/>
      <c r="G26" s="751"/>
      <c r="H26" s="751"/>
      <c r="I26" s="751"/>
      <c r="J26" s="751"/>
      <c r="K26" s="751"/>
      <c r="L26" s="751"/>
      <c r="M26" s="751"/>
      <c r="N26" s="751"/>
      <c r="O26" s="751"/>
      <c r="P26" s="751"/>
      <c r="Q26" s="751"/>
      <c r="R26" s="752"/>
    </row>
    <row r="27" spans="1:18" ht="31.5" customHeight="1">
      <c r="A27" s="90"/>
      <c r="B27" s="753" t="s">
        <v>242</v>
      </c>
      <c r="C27" s="753"/>
      <c r="D27" s="753"/>
      <c r="E27" s="753"/>
      <c r="F27" s="753"/>
      <c r="G27" s="753"/>
      <c r="H27" s="753"/>
      <c r="I27" s="753"/>
      <c r="J27" s="753"/>
      <c r="K27" s="753"/>
      <c r="L27" s="753"/>
      <c r="M27" s="753"/>
      <c r="N27" s="753"/>
      <c r="O27" s="753"/>
      <c r="P27" s="753"/>
      <c r="Q27" s="753"/>
      <c r="R27" s="753"/>
    </row>
    <row r="28" spans="1:9" ht="17.25" customHeight="1">
      <c r="A28" s="90"/>
      <c r="B28" s="96"/>
      <c r="C28" s="96"/>
      <c r="D28" s="96"/>
      <c r="E28" s="96"/>
      <c r="F28" s="96"/>
      <c r="G28" s="96"/>
      <c r="H28" s="96"/>
      <c r="I28" s="90"/>
    </row>
    <row r="29" spans="1:17" s="92" customFormat="1" ht="14.25" customHeight="1">
      <c r="A29" s="93"/>
      <c r="B29" s="755" t="s">
        <v>120</v>
      </c>
      <c r="C29" s="755"/>
      <c r="D29" s="755"/>
      <c r="E29" s="755"/>
      <c r="F29" s="755"/>
      <c r="G29" s="755"/>
      <c r="H29" s="755"/>
      <c r="I29" s="755"/>
      <c r="J29" s="755"/>
      <c r="N29" s="754" t="s">
        <v>137</v>
      </c>
      <c r="O29" s="754"/>
      <c r="P29" s="754"/>
      <c r="Q29" s="754"/>
    </row>
    <row r="30" spans="1:9" ht="16.5">
      <c r="A30" s="90"/>
      <c r="B30" s="91"/>
      <c r="C30" s="90"/>
      <c r="D30" s="90"/>
      <c r="E30" s="90"/>
      <c r="F30" s="90"/>
      <c r="G30" s="90"/>
      <c r="H30" s="90"/>
      <c r="I30" s="90"/>
    </row>
    <row r="31" spans="1:9" ht="16.5">
      <c r="A31" s="90"/>
      <c r="B31" s="90"/>
      <c r="C31" s="90"/>
      <c r="D31" s="90"/>
      <c r="E31" s="90"/>
      <c r="F31" s="90"/>
      <c r="G31" s="216"/>
      <c r="H31" s="216"/>
      <c r="I31" s="90"/>
    </row>
    <row r="32" spans="1:9" ht="16.5">
      <c r="A32" s="90"/>
      <c r="B32" s="90"/>
      <c r="C32" s="90"/>
      <c r="D32" s="90"/>
      <c r="E32" s="90"/>
      <c r="F32" s="90"/>
      <c r="G32" s="216"/>
      <c r="H32" s="216"/>
      <c r="I32" s="90"/>
    </row>
    <row r="33" spans="1:9" ht="16.5">
      <c r="A33" s="90"/>
      <c r="B33" s="90"/>
      <c r="C33" s="90"/>
      <c r="D33" s="90"/>
      <c r="E33" s="90"/>
      <c r="F33" s="90"/>
      <c r="G33" s="216"/>
      <c r="H33" s="216"/>
      <c r="I33" s="90"/>
    </row>
    <row r="34" spans="1:9" ht="16.5">
      <c r="A34" s="90"/>
      <c r="B34" s="90"/>
      <c r="C34" s="90"/>
      <c r="D34" s="90"/>
      <c r="E34" s="90"/>
      <c r="F34" s="90"/>
      <c r="G34" s="215"/>
      <c r="H34" s="215"/>
      <c r="I34" s="90"/>
    </row>
    <row r="35" spans="1:9" ht="16.5">
      <c r="A35" s="90"/>
      <c r="B35" s="90"/>
      <c r="C35" s="90"/>
      <c r="D35" s="90"/>
      <c r="E35" s="90"/>
      <c r="F35" s="90"/>
      <c r="G35" s="90"/>
      <c r="H35" s="90"/>
      <c r="I35" s="90"/>
    </row>
  </sheetData>
  <sheetProtection sheet="1"/>
  <mergeCells count="29">
    <mergeCell ref="C7:K7"/>
    <mergeCell ref="B6:H6"/>
    <mergeCell ref="J8:Q8"/>
    <mergeCell ref="B19:H19"/>
    <mergeCell ref="P15:Q15"/>
    <mergeCell ref="P16:Q16"/>
    <mergeCell ref="B14:O14"/>
    <mergeCell ref="B15:O15"/>
    <mergeCell ref="B16:O16"/>
    <mergeCell ref="M23:R23"/>
    <mergeCell ref="B25:H25"/>
    <mergeCell ref="H8:I8"/>
    <mergeCell ref="C8:G8"/>
    <mergeCell ref="M2:O2"/>
    <mergeCell ref="B4:R4"/>
    <mergeCell ref="B13:J13"/>
    <mergeCell ref="P14:Q14"/>
    <mergeCell ref="D2:L2"/>
    <mergeCell ref="M7:Q7"/>
    <mergeCell ref="B22:H22"/>
    <mergeCell ref="P2:R2"/>
    <mergeCell ref="B26:R26"/>
    <mergeCell ref="B27:R27"/>
    <mergeCell ref="N29:Q29"/>
    <mergeCell ref="B29:J29"/>
    <mergeCell ref="P17:Q17"/>
    <mergeCell ref="B17:O17"/>
    <mergeCell ref="J23:L23"/>
    <mergeCell ref="B23:I23"/>
  </mergeCells>
  <dataValidations count="7">
    <dataValidation type="list" allowBlank="1" showInputMessage="1" showErrorMessage="1" sqref="B28:H28">
      <formula1>"東芝イントラネット回線（社内利用可）,一般インターネット回線"</formula1>
    </dataValidation>
    <dataValidation type="list" allowBlank="1" showInputMessage="1" showErrorMessage="1" sqref="B26">
      <formula1>"＊選択してください＊,東芝イントラネット回線（社内利用可）,一般インターネット回線"</formula1>
    </dataValidation>
    <dataValidation type="list" allowBlank="1" showInputMessage="1" showErrorMessage="1" sqref="K20">
      <formula1>"2021,2022,2023,2024"</formula1>
    </dataValidation>
    <dataValidation type="list" allowBlank="1" showInputMessage="1" showErrorMessage="1" sqref="F20 O20">
      <formula1>"1,2,3,4,5,6,7,8,9,10,11,12,13,14,15,16,17,18,19,20,21,22,23,24,25,26,27,28,29,30,31"</formula1>
    </dataValidation>
    <dataValidation type="list" allowBlank="1" showInputMessage="1" showErrorMessage="1" sqref="D20 M20">
      <formula1>"1,2,3,4,5,6,7,8,9,10,11,12"</formula1>
    </dataValidation>
    <dataValidation type="list" allowBlank="1" showInputMessage="1" showErrorMessage="1" sqref="H20 Q20">
      <formula1>"選択,月,火,水,木,金,土,日"</formula1>
    </dataValidation>
    <dataValidation type="list" allowBlank="1" showInputMessage="1" showErrorMessage="1" sqref="B20">
      <formula1>"2021,2022,2023,2024"</formula1>
    </dataValidation>
  </dataValidations>
  <hyperlinks>
    <hyperlink ref="B29" location="お問合せ・お申込み先!A1" display="連絡先はこちら"/>
    <hyperlink ref="N29" location="利用申込書!A1" display="利用申込書へ"/>
  </hyperlinks>
  <printOptions/>
  <pageMargins left="0.7" right="0.37" top="0.75" bottom="0.75" header="0.3" footer="0.3"/>
  <pageSetup horizontalDpi="600" verticalDpi="6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tabColor theme="5" tint="0.39998000860214233"/>
  </sheetPr>
  <dimension ref="B1:X64"/>
  <sheetViews>
    <sheetView showGridLines="0" showRowColHeaders="0" showZeros="0" zoomScalePageLayoutView="0" workbookViewId="0" topLeftCell="A1">
      <selection activeCell="U65" sqref="U65"/>
    </sheetView>
  </sheetViews>
  <sheetFormatPr defaultColWidth="9.00390625" defaultRowHeight="13.5"/>
  <cols>
    <col min="1" max="1" width="0.875" style="0" customWidth="1"/>
    <col min="2" max="2" width="5.375" style="0" customWidth="1"/>
    <col min="3" max="3" width="10.00390625" style="0" customWidth="1"/>
    <col min="4" max="4" width="8.75390625" style="0" customWidth="1"/>
    <col min="5" max="6" width="3.875" style="0" customWidth="1"/>
    <col min="7" max="7" width="3.75390625" style="0" customWidth="1"/>
    <col min="8" max="9" width="3.875" style="0" customWidth="1"/>
    <col min="10" max="10" width="4.25390625" style="0" customWidth="1"/>
    <col min="11" max="16" width="3.875" style="0" customWidth="1"/>
    <col min="17" max="17" width="3.25390625" style="0" customWidth="1"/>
    <col min="18" max="23" width="3.875" style="0" customWidth="1"/>
    <col min="24" max="24" width="0.74609375" style="0" customWidth="1"/>
  </cols>
  <sheetData>
    <row r="1" spans="2:23" ht="16.5" customHeight="1" thickBot="1">
      <c r="B1" s="574"/>
      <c r="C1" s="574"/>
      <c r="D1" s="574"/>
      <c r="E1" s="447" t="s">
        <v>171</v>
      </c>
      <c r="F1" s="447"/>
      <c r="G1" s="447"/>
      <c r="H1" s="447"/>
      <c r="I1" s="447"/>
      <c r="J1" s="447"/>
      <c r="K1" s="447"/>
      <c r="L1" s="447"/>
      <c r="M1" s="447"/>
      <c r="N1" s="447"/>
      <c r="O1" s="103"/>
      <c r="P1" s="122"/>
      <c r="Q1" s="592" t="s">
        <v>167</v>
      </c>
      <c r="R1" s="593"/>
      <c r="S1" s="593"/>
      <c r="T1" s="590"/>
      <c r="U1" s="590"/>
      <c r="V1" s="590"/>
      <c r="W1" s="591"/>
    </row>
    <row r="2" spans="2:23" ht="7.5" customHeight="1">
      <c r="B2" s="10"/>
      <c r="C2" s="11"/>
      <c r="D2" s="12"/>
      <c r="E2" s="10"/>
      <c r="F2" s="10"/>
      <c r="G2" s="10"/>
      <c r="H2" s="10"/>
      <c r="I2" s="10"/>
      <c r="J2" s="10"/>
      <c r="K2" s="13"/>
      <c r="L2" s="10"/>
      <c r="M2" s="13"/>
      <c r="N2" s="10"/>
      <c r="O2" s="13"/>
      <c r="P2" s="13"/>
      <c r="Q2" s="14"/>
      <c r="R2" s="14"/>
      <c r="S2" s="14"/>
      <c r="T2" s="14"/>
      <c r="U2" s="14"/>
      <c r="V2" s="13"/>
      <c r="W2" s="13"/>
    </row>
    <row r="3" spans="3:23" ht="12.75" customHeight="1">
      <c r="C3" s="117" t="s">
        <v>343</v>
      </c>
      <c r="D3" s="14"/>
      <c r="E3" s="14"/>
      <c r="F3" s="14"/>
      <c r="G3" s="14"/>
      <c r="H3" s="14"/>
      <c r="I3" s="14"/>
      <c r="J3" s="14"/>
      <c r="K3" s="14"/>
      <c r="L3" s="14"/>
      <c r="M3" s="14"/>
      <c r="N3" s="14"/>
      <c r="O3" s="14"/>
      <c r="P3" s="14"/>
      <c r="Q3" s="14"/>
      <c r="R3" s="14"/>
      <c r="S3" s="14"/>
      <c r="T3" s="14"/>
      <c r="U3" s="14"/>
      <c r="V3" s="14"/>
      <c r="W3" s="13"/>
    </row>
    <row r="4" spans="2:23" ht="12.75" customHeight="1">
      <c r="B4" s="105"/>
      <c r="C4" s="117" t="s">
        <v>162</v>
      </c>
      <c r="D4" s="110"/>
      <c r="E4" s="110"/>
      <c r="F4" s="110"/>
      <c r="G4" s="110"/>
      <c r="H4" s="110"/>
      <c r="I4" s="110"/>
      <c r="J4" s="110"/>
      <c r="K4" s="110"/>
      <c r="L4" s="110"/>
      <c r="M4" s="110"/>
      <c r="N4" s="110"/>
      <c r="O4" s="110"/>
      <c r="P4" s="111"/>
      <c r="Q4" s="112"/>
      <c r="R4" s="112"/>
      <c r="S4" s="112"/>
      <c r="T4" s="112"/>
      <c r="U4" s="112"/>
      <c r="V4" s="112"/>
      <c r="W4" s="106"/>
    </row>
    <row r="5" spans="2:23" ht="12.75" customHeight="1">
      <c r="B5" s="16"/>
      <c r="C5" s="120" t="s">
        <v>183</v>
      </c>
      <c r="D5" s="113"/>
      <c r="E5" s="113"/>
      <c r="F5" s="113"/>
      <c r="G5" s="114"/>
      <c r="H5" s="114"/>
      <c r="I5" s="114"/>
      <c r="J5" s="114"/>
      <c r="K5" s="114"/>
      <c r="L5" s="114"/>
      <c r="M5" s="114"/>
      <c r="N5" s="114"/>
      <c r="O5" s="114"/>
      <c r="P5" s="114"/>
      <c r="Q5" s="114"/>
      <c r="R5" s="114"/>
      <c r="S5" s="114"/>
      <c r="T5" s="114"/>
      <c r="U5" s="114"/>
      <c r="V5" s="114"/>
      <c r="W5" s="13"/>
    </row>
    <row r="6" spans="2:23" s="1" customFormat="1" ht="12.75" customHeight="1">
      <c r="B6" s="17"/>
      <c r="C6" s="133" t="s">
        <v>172</v>
      </c>
      <c r="D6" s="115"/>
      <c r="E6" s="116"/>
      <c r="F6" s="85"/>
      <c r="G6" s="85"/>
      <c r="H6" s="85"/>
      <c r="I6" s="85"/>
      <c r="J6" s="116"/>
      <c r="K6" s="116"/>
      <c r="L6" s="116"/>
      <c r="M6" s="116"/>
      <c r="N6" s="116"/>
      <c r="O6" s="116"/>
      <c r="P6" s="116"/>
      <c r="Q6" s="116"/>
      <c r="R6" s="116"/>
      <c r="S6" s="109"/>
      <c r="T6" s="109"/>
      <c r="U6" s="109"/>
      <c r="V6" s="109"/>
      <c r="W6" s="107"/>
    </row>
    <row r="7" spans="2:23" s="1" customFormat="1" ht="11.25" customHeight="1">
      <c r="B7" s="17"/>
      <c r="C7" s="118"/>
      <c r="D7" s="115"/>
      <c r="E7" s="116"/>
      <c r="F7" s="85"/>
      <c r="G7" s="85"/>
      <c r="H7" s="85"/>
      <c r="I7" s="85"/>
      <c r="J7" s="116"/>
      <c r="K7" s="85"/>
      <c r="L7" s="85"/>
      <c r="M7" s="85"/>
      <c r="N7" s="85"/>
      <c r="O7" s="85"/>
      <c r="P7" s="85"/>
      <c r="Q7" s="85"/>
      <c r="R7" s="85"/>
      <c r="S7" s="85"/>
      <c r="T7" s="132"/>
      <c r="U7" s="18"/>
      <c r="V7" s="85"/>
      <c r="W7" s="107"/>
    </row>
    <row r="8" spans="2:23" ht="12" customHeight="1">
      <c r="B8" s="146" t="s">
        <v>63</v>
      </c>
      <c r="C8" s="15"/>
      <c r="D8" s="15"/>
      <c r="E8" s="15" t="s">
        <v>185</v>
      </c>
      <c r="F8" s="15"/>
      <c r="G8" s="15"/>
      <c r="H8" s="15"/>
      <c r="I8" s="15"/>
      <c r="J8" s="15"/>
      <c r="K8" s="15"/>
      <c r="L8" s="15"/>
      <c r="M8" s="15"/>
      <c r="N8" s="15"/>
      <c r="O8" s="15"/>
      <c r="P8" s="15"/>
      <c r="Q8" s="15"/>
      <c r="R8" s="15"/>
      <c r="S8" s="15"/>
      <c r="T8" s="132"/>
      <c r="U8" s="18"/>
      <c r="V8" s="1"/>
      <c r="W8" s="20"/>
    </row>
    <row r="9" spans="2:23" ht="13.5" customHeight="1">
      <c r="B9" s="880" t="s">
        <v>11</v>
      </c>
      <c r="C9" s="881"/>
      <c r="D9" s="882"/>
      <c r="E9" s="320" t="s">
        <v>61</v>
      </c>
      <c r="F9" s="374">
        <f>'利用申込書'!$F$9</f>
        <v>0</v>
      </c>
      <c r="G9" s="886">
        <f>'利用申込書'!$G$9</f>
        <v>0</v>
      </c>
      <c r="H9" s="886"/>
      <c r="I9" s="909">
        <f>'利用申込書'!$I$9</f>
        <v>0</v>
      </c>
      <c r="J9" s="939"/>
      <c r="K9" s="939"/>
      <c r="L9" s="939"/>
      <c r="M9" s="939"/>
      <c r="N9" s="939"/>
      <c r="O9" s="939"/>
      <c r="P9" s="939"/>
      <c r="Q9" s="939"/>
      <c r="R9" s="939"/>
      <c r="S9" s="939"/>
      <c r="T9" s="939"/>
      <c r="U9" s="939"/>
      <c r="V9" s="939"/>
      <c r="W9" s="940"/>
    </row>
    <row r="10" spans="2:23" ht="13.5" customHeight="1">
      <c r="B10" s="880" t="s">
        <v>12</v>
      </c>
      <c r="C10" s="881"/>
      <c r="D10" s="882"/>
      <c r="E10" s="885">
        <f>'利用申込書'!$E$10</f>
        <v>0</v>
      </c>
      <c r="F10" s="886"/>
      <c r="G10" s="886"/>
      <c r="H10" s="886"/>
      <c r="I10" s="886"/>
      <c r="J10" s="886"/>
      <c r="K10" s="886"/>
      <c r="L10" s="886"/>
      <c r="M10" s="886"/>
      <c r="N10" s="886"/>
      <c r="O10" s="886"/>
      <c r="P10" s="886"/>
      <c r="Q10" s="886"/>
      <c r="R10" s="886"/>
      <c r="S10" s="886"/>
      <c r="T10" s="886"/>
      <c r="U10" s="886"/>
      <c r="V10" s="886"/>
      <c r="W10" s="887"/>
    </row>
    <row r="11" spans="2:23" ht="13.5" customHeight="1">
      <c r="B11" s="897" t="s">
        <v>70</v>
      </c>
      <c r="C11" s="898"/>
      <c r="D11" s="899"/>
      <c r="E11" s="885">
        <f>'利用申込書'!$E$11</f>
        <v>0</v>
      </c>
      <c r="F11" s="886"/>
      <c r="G11" s="886"/>
      <c r="H11" s="886"/>
      <c r="I11" s="886"/>
      <c r="J11" s="886"/>
      <c r="K11" s="886"/>
      <c r="L11" s="886"/>
      <c r="M11" s="886"/>
      <c r="N11" s="886"/>
      <c r="O11" s="886"/>
      <c r="P11" s="887"/>
      <c r="Q11" s="911" t="s">
        <v>72</v>
      </c>
      <c r="R11" s="912"/>
      <c r="S11" s="886">
        <f>'利用申込書'!$S$11</f>
        <v>0</v>
      </c>
      <c r="T11" s="886"/>
      <c r="U11" s="886"/>
      <c r="V11" s="886"/>
      <c r="W11" s="887"/>
    </row>
    <row r="12" spans="2:23" ht="13.5" customHeight="1">
      <c r="B12" s="900" t="s">
        <v>13</v>
      </c>
      <c r="C12" s="901"/>
      <c r="D12" s="902"/>
      <c r="E12" s="903" t="s">
        <v>14</v>
      </c>
      <c r="F12" s="905">
        <f>'利用申込書'!$F$12</f>
        <v>0</v>
      </c>
      <c r="G12" s="905"/>
      <c r="H12" s="905"/>
      <c r="I12" s="905"/>
      <c r="J12" s="905"/>
      <c r="K12" s="905"/>
      <c r="L12" s="905"/>
      <c r="M12" s="905"/>
      <c r="N12" s="906"/>
      <c r="O12" s="903" t="s">
        <v>15</v>
      </c>
      <c r="P12" s="907">
        <f>'利用申込書'!$P$12</f>
        <v>0</v>
      </c>
      <c r="Q12" s="905"/>
      <c r="R12" s="905"/>
      <c r="S12" s="905"/>
      <c r="T12" s="905"/>
      <c r="U12" s="905"/>
      <c r="V12" s="905"/>
      <c r="W12" s="906"/>
    </row>
    <row r="13" spans="2:23" ht="13.5" customHeight="1">
      <c r="B13" s="889" t="s">
        <v>16</v>
      </c>
      <c r="C13" s="890"/>
      <c r="D13" s="891"/>
      <c r="E13" s="904"/>
      <c r="F13" s="892">
        <f>'利用申込書'!$F$13</f>
        <v>0</v>
      </c>
      <c r="G13" s="892"/>
      <c r="H13" s="892"/>
      <c r="I13" s="892"/>
      <c r="J13" s="892"/>
      <c r="K13" s="892"/>
      <c r="L13" s="892"/>
      <c r="M13" s="892"/>
      <c r="N13" s="893"/>
      <c r="O13" s="904"/>
      <c r="P13" s="883">
        <f>'利用申込書'!$P$13</f>
        <v>0</v>
      </c>
      <c r="Q13" s="883"/>
      <c r="R13" s="883"/>
      <c r="S13" s="883"/>
      <c r="T13" s="883"/>
      <c r="U13" s="883"/>
      <c r="V13" s="883"/>
      <c r="W13" s="884"/>
    </row>
    <row r="14" spans="2:23" ht="16.5" customHeight="1">
      <c r="B14" s="897" t="s">
        <v>17</v>
      </c>
      <c r="C14" s="898"/>
      <c r="D14" s="899"/>
      <c r="E14" s="885">
        <f>'利用申込書'!$E$14</f>
        <v>0</v>
      </c>
      <c r="F14" s="886"/>
      <c r="G14" s="214" t="s">
        <v>193</v>
      </c>
      <c r="H14" s="886">
        <f>'利用申込書'!$H$14</f>
        <v>0</v>
      </c>
      <c r="I14" s="886"/>
      <c r="J14" s="361" t="s">
        <v>0</v>
      </c>
      <c r="K14" s="886">
        <f>'利用申込書'!$K$14</f>
        <v>0</v>
      </c>
      <c r="L14" s="886"/>
      <c r="M14" s="885" t="s">
        <v>18</v>
      </c>
      <c r="N14" s="886"/>
      <c r="O14" s="887"/>
      <c r="P14" s="886">
        <f>'利用申込書'!$P$14</f>
        <v>0</v>
      </c>
      <c r="Q14" s="886"/>
      <c r="R14" s="361" t="s">
        <v>0</v>
      </c>
      <c r="S14" s="886">
        <f>'利用申込書'!$S$14</f>
        <v>0</v>
      </c>
      <c r="T14" s="886"/>
      <c r="U14" s="361" t="s">
        <v>0</v>
      </c>
      <c r="V14" s="886">
        <f>'利用申込書'!$V$14</f>
        <v>0</v>
      </c>
      <c r="W14" s="887"/>
    </row>
    <row r="15" spans="2:23" ht="13.5" customHeight="1">
      <c r="B15" s="897" t="s">
        <v>1</v>
      </c>
      <c r="C15" s="898"/>
      <c r="D15" s="899"/>
      <c r="E15" s="908" t="str">
        <f>'利用申込書'!$E$15</f>
        <v>            ＠</v>
      </c>
      <c r="F15" s="909"/>
      <c r="G15" s="909"/>
      <c r="H15" s="909"/>
      <c r="I15" s="909"/>
      <c r="J15" s="909"/>
      <c r="K15" s="909"/>
      <c r="L15" s="909"/>
      <c r="M15" s="909"/>
      <c r="N15" s="909"/>
      <c r="O15" s="909"/>
      <c r="P15" s="909"/>
      <c r="Q15" s="909"/>
      <c r="R15" s="909"/>
      <c r="S15" s="909"/>
      <c r="T15" s="909"/>
      <c r="U15" s="909"/>
      <c r="V15" s="909"/>
      <c r="W15" s="910"/>
    </row>
    <row r="16" spans="2:23" ht="5.25" customHeight="1">
      <c r="B16" s="35"/>
      <c r="C16" s="35"/>
      <c r="D16" s="35"/>
      <c r="E16" s="34"/>
      <c r="F16" s="34"/>
      <c r="G16" s="34"/>
      <c r="H16" s="34"/>
      <c r="I16" s="34"/>
      <c r="J16" s="34"/>
      <c r="K16" s="34"/>
      <c r="L16" s="34"/>
      <c r="M16" s="34"/>
      <c r="N16" s="34"/>
      <c r="O16" s="34"/>
      <c r="P16" s="34"/>
      <c r="Q16" s="34"/>
      <c r="R16" s="34"/>
      <c r="S16" s="34"/>
      <c r="T16" s="34"/>
      <c r="U16" s="34"/>
      <c r="V16" s="34"/>
      <c r="W16" s="34"/>
    </row>
    <row r="17" spans="2:23" ht="13.5" customHeight="1">
      <c r="B17" s="146" t="s">
        <v>62</v>
      </c>
      <c r="C17" s="30"/>
      <c r="D17" s="30"/>
      <c r="E17" s="30"/>
      <c r="F17" s="30"/>
      <c r="G17" s="30"/>
      <c r="H17" s="30"/>
      <c r="I17" s="30"/>
      <c r="J17" s="34"/>
      <c r="K17" s="34"/>
      <c r="L17" s="19"/>
      <c r="M17" s="19"/>
      <c r="N17" s="19"/>
      <c r="O17" s="19"/>
      <c r="P17" s="19"/>
      <c r="Q17" s="19"/>
      <c r="R17" s="19"/>
      <c r="S17" s="19"/>
      <c r="T17" s="19"/>
      <c r="U17" s="19"/>
      <c r="V17" s="19"/>
      <c r="W17" s="19"/>
    </row>
    <row r="18" spans="2:23" ht="13.5" customHeight="1">
      <c r="B18" s="880" t="s">
        <v>11</v>
      </c>
      <c r="C18" s="881"/>
      <c r="D18" s="882"/>
      <c r="E18" s="323" t="s">
        <v>61</v>
      </c>
      <c r="F18" s="374">
        <f>'利用申込書'!$F$18</f>
        <v>0</v>
      </c>
      <c r="G18" s="322">
        <f>'利用申込書'!$G$18</f>
        <v>0</v>
      </c>
      <c r="H18" s="909">
        <f>'利用申込書'!$H$18</f>
        <v>0</v>
      </c>
      <c r="I18" s="909"/>
      <c r="J18" s="909"/>
      <c r="K18" s="909"/>
      <c r="L18" s="909"/>
      <c r="M18" s="909"/>
      <c r="N18" s="909"/>
      <c r="O18" s="909"/>
      <c r="P18" s="909"/>
      <c r="Q18" s="909"/>
      <c r="R18" s="909"/>
      <c r="S18" s="909"/>
      <c r="T18" s="909"/>
      <c r="U18" s="909"/>
      <c r="V18" s="909"/>
      <c r="W18" s="910"/>
    </row>
    <row r="19" spans="2:23" ht="13.5" customHeight="1">
      <c r="B19" s="880" t="s">
        <v>12</v>
      </c>
      <c r="C19" s="881"/>
      <c r="D19" s="882"/>
      <c r="E19" s="885">
        <f>'利用申込書'!$E$19</f>
        <v>0</v>
      </c>
      <c r="F19" s="886"/>
      <c r="G19" s="886"/>
      <c r="H19" s="886"/>
      <c r="I19" s="886"/>
      <c r="J19" s="886"/>
      <c r="K19" s="886"/>
      <c r="L19" s="886"/>
      <c r="M19" s="886"/>
      <c r="N19" s="886"/>
      <c r="O19" s="886"/>
      <c r="P19" s="886"/>
      <c r="Q19" s="886"/>
      <c r="R19" s="886"/>
      <c r="S19" s="886"/>
      <c r="T19" s="886"/>
      <c r="U19" s="886"/>
      <c r="V19" s="886"/>
      <c r="W19" s="887"/>
    </row>
    <row r="20" spans="2:23" ht="13.5" customHeight="1">
      <c r="B20" s="897" t="s">
        <v>74</v>
      </c>
      <c r="C20" s="898"/>
      <c r="D20" s="899"/>
      <c r="E20" s="885">
        <f>'利用申込書'!$E$20</f>
        <v>0</v>
      </c>
      <c r="F20" s="886"/>
      <c r="G20" s="886"/>
      <c r="H20" s="886"/>
      <c r="I20" s="886"/>
      <c r="J20" s="886"/>
      <c r="K20" s="886"/>
      <c r="L20" s="886"/>
      <c r="M20" s="886"/>
      <c r="N20" s="886"/>
      <c r="O20" s="886"/>
      <c r="P20" s="887"/>
      <c r="Q20" s="911" t="s">
        <v>107</v>
      </c>
      <c r="R20" s="912"/>
      <c r="S20" s="886">
        <f>'利用申込書'!$S$20</f>
        <v>0</v>
      </c>
      <c r="T20" s="886"/>
      <c r="U20" s="886"/>
      <c r="V20" s="886"/>
      <c r="W20" s="887"/>
    </row>
    <row r="21" spans="2:23" ht="13.5" customHeight="1">
      <c r="B21" s="900" t="s">
        <v>13</v>
      </c>
      <c r="C21" s="901"/>
      <c r="D21" s="902"/>
      <c r="E21" s="903" t="s">
        <v>14</v>
      </c>
      <c r="F21" s="905">
        <f>'利用申込書'!$F$21</f>
        <v>0</v>
      </c>
      <c r="G21" s="905"/>
      <c r="H21" s="905"/>
      <c r="I21" s="905"/>
      <c r="J21" s="905"/>
      <c r="K21" s="905"/>
      <c r="L21" s="905"/>
      <c r="M21" s="905"/>
      <c r="N21" s="906"/>
      <c r="O21" s="903" t="s">
        <v>15</v>
      </c>
      <c r="P21" s="913">
        <f>'利用申込書'!$P$21</f>
        <v>0</v>
      </c>
      <c r="Q21" s="913"/>
      <c r="R21" s="913"/>
      <c r="S21" s="913"/>
      <c r="T21" s="913"/>
      <c r="U21" s="913"/>
      <c r="V21" s="913"/>
      <c r="W21" s="914"/>
    </row>
    <row r="22" spans="2:23" ht="13.5" customHeight="1">
      <c r="B22" s="889" t="s">
        <v>75</v>
      </c>
      <c r="C22" s="890"/>
      <c r="D22" s="891"/>
      <c r="E22" s="904"/>
      <c r="F22" s="892">
        <f>'利用申込書'!$F$22</f>
        <v>0</v>
      </c>
      <c r="G22" s="892"/>
      <c r="H22" s="892"/>
      <c r="I22" s="892"/>
      <c r="J22" s="892"/>
      <c r="K22" s="892"/>
      <c r="L22" s="892"/>
      <c r="M22" s="892"/>
      <c r="N22" s="893"/>
      <c r="O22" s="904"/>
      <c r="P22" s="883">
        <f>'利用申込書'!$P$22</f>
        <v>0</v>
      </c>
      <c r="Q22" s="883"/>
      <c r="R22" s="883"/>
      <c r="S22" s="883"/>
      <c r="T22" s="883"/>
      <c r="U22" s="883"/>
      <c r="V22" s="883"/>
      <c r="W22" s="884"/>
    </row>
    <row r="23" spans="2:23" ht="16.5" customHeight="1">
      <c r="B23" s="897" t="s">
        <v>17</v>
      </c>
      <c r="C23" s="898"/>
      <c r="D23" s="899"/>
      <c r="E23" s="885">
        <f>'利用申込書'!$E$23</f>
        <v>0</v>
      </c>
      <c r="F23" s="886"/>
      <c r="G23" s="214" t="s">
        <v>193</v>
      </c>
      <c r="H23" s="886">
        <f>'利用申込書'!$H$23</f>
        <v>0</v>
      </c>
      <c r="I23" s="886"/>
      <c r="J23" s="307" t="s">
        <v>0</v>
      </c>
      <c r="K23" s="886">
        <f>'利用申込書'!$K$23</f>
        <v>0</v>
      </c>
      <c r="L23" s="886"/>
      <c r="M23" s="885" t="s">
        <v>18</v>
      </c>
      <c r="N23" s="886"/>
      <c r="O23" s="887"/>
      <c r="P23" s="886">
        <f>'利用申込書'!$P$23</f>
        <v>0</v>
      </c>
      <c r="Q23" s="886"/>
      <c r="R23" s="307" t="s">
        <v>0</v>
      </c>
      <c r="S23" s="886">
        <f>'利用申込書'!$S$23</f>
        <v>0</v>
      </c>
      <c r="T23" s="886"/>
      <c r="U23" s="307" t="s">
        <v>0</v>
      </c>
      <c r="V23" s="886">
        <f>'利用申込書'!$V$23</f>
        <v>0</v>
      </c>
      <c r="W23" s="887"/>
    </row>
    <row r="24" spans="2:23" ht="13.5" customHeight="1">
      <c r="B24" s="897" t="s">
        <v>1</v>
      </c>
      <c r="C24" s="898"/>
      <c r="D24" s="899"/>
      <c r="E24" s="908" t="str">
        <f>'利用申込書'!$E$24</f>
        <v>   　　　　　＠</v>
      </c>
      <c r="F24" s="909"/>
      <c r="G24" s="909"/>
      <c r="H24" s="909"/>
      <c r="I24" s="909"/>
      <c r="J24" s="909"/>
      <c r="K24" s="909"/>
      <c r="L24" s="909"/>
      <c r="M24" s="909"/>
      <c r="N24" s="909"/>
      <c r="O24" s="909"/>
      <c r="P24" s="909"/>
      <c r="Q24" s="909"/>
      <c r="R24" s="909"/>
      <c r="S24" s="909"/>
      <c r="T24" s="909"/>
      <c r="U24" s="909"/>
      <c r="V24" s="909"/>
      <c r="W24" s="910"/>
    </row>
    <row r="25" spans="2:23" ht="4.5" customHeight="1" thickBot="1">
      <c r="B25" s="35"/>
      <c r="C25" s="35"/>
      <c r="D25" s="35"/>
      <c r="E25" s="34"/>
      <c r="F25" s="34"/>
      <c r="G25" s="34"/>
      <c r="H25" s="34"/>
      <c r="I25" s="34"/>
      <c r="J25" s="34"/>
      <c r="K25" s="34"/>
      <c r="L25" s="34"/>
      <c r="M25" s="34"/>
      <c r="N25" s="34"/>
      <c r="O25" s="34"/>
      <c r="P25" s="34"/>
      <c r="Q25" s="34"/>
      <c r="R25" s="34"/>
      <c r="S25" s="34"/>
      <c r="T25" s="34"/>
      <c r="U25" s="34"/>
      <c r="V25" s="34"/>
      <c r="W25" s="34"/>
    </row>
    <row r="26" spans="2:23" ht="13.5" customHeight="1" thickBot="1">
      <c r="B26" s="145" t="s">
        <v>64</v>
      </c>
      <c r="C26" s="35"/>
      <c r="D26" s="35"/>
      <c r="E26" s="34"/>
      <c r="F26" s="34"/>
      <c r="G26" s="34"/>
      <c r="H26" s="34"/>
      <c r="I26" s="34"/>
      <c r="J26" s="34"/>
      <c r="K26" s="34"/>
      <c r="L26" s="34"/>
      <c r="M26" s="132"/>
      <c r="N26" s="132"/>
      <c r="O26" s="132"/>
      <c r="P26" s="916" t="s">
        <v>332</v>
      </c>
      <c r="Q26" s="917"/>
      <c r="R26" s="917"/>
      <c r="S26" s="917"/>
      <c r="T26" s="917"/>
      <c r="U26" s="917"/>
      <c r="V26" s="917"/>
      <c r="W26" s="918"/>
    </row>
    <row r="27" spans="2:23" ht="1.5" customHeight="1">
      <c r="B27" s="34"/>
      <c r="C27" s="35"/>
      <c r="D27" s="35"/>
      <c r="E27" s="34"/>
      <c r="F27" s="34"/>
      <c r="G27" s="34"/>
      <c r="H27" s="34"/>
      <c r="I27" s="34"/>
      <c r="J27" s="34"/>
      <c r="K27" s="34"/>
      <c r="L27" s="34"/>
      <c r="M27" s="132"/>
      <c r="N27" s="132"/>
      <c r="O27" s="132"/>
      <c r="P27" s="102"/>
      <c r="Q27" s="102"/>
      <c r="R27" s="102"/>
      <c r="S27" s="102"/>
      <c r="T27" s="102"/>
      <c r="U27" s="102"/>
      <c r="V27" s="102"/>
      <c r="W27" s="102"/>
    </row>
    <row r="28" spans="2:23" ht="18.75" customHeight="1">
      <c r="B28" s="897" t="s">
        <v>35</v>
      </c>
      <c r="C28" s="898"/>
      <c r="D28" s="899"/>
      <c r="E28" s="911">
        <f>'利用申込書'!$E$38</f>
        <v>0</v>
      </c>
      <c r="F28" s="912"/>
      <c r="G28" s="912"/>
      <c r="H28" s="912"/>
      <c r="I28" s="912"/>
      <c r="J28" s="912"/>
      <c r="K28" s="912"/>
      <c r="L28" s="912"/>
      <c r="M28" s="912"/>
      <c r="N28" s="912"/>
      <c r="O28" s="912"/>
      <c r="P28" s="912"/>
      <c r="Q28" s="912"/>
      <c r="R28" s="912"/>
      <c r="S28" s="915"/>
      <c r="T28" s="123"/>
      <c r="U28" s="132"/>
      <c r="V28" s="132"/>
      <c r="W28" s="123"/>
    </row>
    <row r="29" spans="2:23" ht="15" customHeight="1">
      <c r="B29" s="919" t="s">
        <v>19</v>
      </c>
      <c r="C29" s="920"/>
      <c r="D29" s="920"/>
      <c r="E29" s="139" t="s">
        <v>20</v>
      </c>
      <c r="F29" s="143">
        <f>'利用申込書'!$F$28</f>
        <v>0</v>
      </c>
      <c r="G29" s="143" t="s">
        <v>21</v>
      </c>
      <c r="H29" s="143">
        <f>'利用申込書'!$H$28</f>
        <v>0</v>
      </c>
      <c r="I29" s="143" t="s">
        <v>65</v>
      </c>
      <c r="J29" s="143">
        <f>'利用申込書'!$J$28</f>
        <v>0</v>
      </c>
      <c r="K29" s="140" t="s">
        <v>179</v>
      </c>
      <c r="L29" s="143">
        <f>'利用申込書'!$N$28</f>
        <v>0</v>
      </c>
      <c r="M29" s="141" t="s">
        <v>2</v>
      </c>
      <c r="N29" s="143">
        <f>'利用申込書'!$P$28</f>
        <v>0</v>
      </c>
      <c r="O29" s="143" t="s">
        <v>115</v>
      </c>
      <c r="P29" s="143">
        <f>'利用申込書'!$S$28</f>
        <v>0</v>
      </c>
      <c r="Q29" s="143" t="s">
        <v>2</v>
      </c>
      <c r="R29" s="143">
        <f>'利用申込書'!$U$28</f>
        <v>0</v>
      </c>
      <c r="S29" s="330" t="s">
        <v>181</v>
      </c>
      <c r="T29" s="123"/>
      <c r="U29" s="123"/>
      <c r="V29" s="123"/>
      <c r="W29" s="132"/>
    </row>
    <row r="30" spans="2:23" ht="15" customHeight="1">
      <c r="B30" s="919"/>
      <c r="C30" s="920"/>
      <c r="D30" s="920"/>
      <c r="E30" s="139" t="s">
        <v>27</v>
      </c>
      <c r="F30" s="143">
        <f>'利用申込書'!$F$29</f>
        <v>0</v>
      </c>
      <c r="G30" s="143" t="s">
        <v>21</v>
      </c>
      <c r="H30" s="143">
        <f>'利用申込書'!$H$29</f>
        <v>0</v>
      </c>
      <c r="I30" s="143" t="s">
        <v>65</v>
      </c>
      <c r="J30" s="143">
        <f>'利用申込書'!$J$29</f>
        <v>0</v>
      </c>
      <c r="K30" s="140" t="s">
        <v>178</v>
      </c>
      <c r="L30" s="143">
        <f>'利用申込書'!N29</f>
        <v>0</v>
      </c>
      <c r="M30" s="141" t="s">
        <v>2</v>
      </c>
      <c r="N30" s="143">
        <f>'利用申込書'!P29</f>
        <v>0</v>
      </c>
      <c r="O30" s="143" t="s">
        <v>180</v>
      </c>
      <c r="P30" s="143">
        <f>'利用申込書'!S29</f>
        <v>0</v>
      </c>
      <c r="Q30" s="143" t="s">
        <v>2</v>
      </c>
      <c r="R30" s="143">
        <f>'利用申込書'!U29</f>
        <v>0</v>
      </c>
      <c r="S30" s="330" t="s">
        <v>181</v>
      </c>
      <c r="T30" s="123"/>
      <c r="U30" s="123"/>
      <c r="V30" s="123"/>
      <c r="W30" s="132"/>
    </row>
    <row r="31" spans="2:23" ht="15" customHeight="1">
      <c r="B31" s="370"/>
      <c r="C31" s="933">
        <f>'利用申込書'!$C$30</f>
        <v>0</v>
      </c>
      <c r="D31" s="934"/>
      <c r="E31" s="139" t="s">
        <v>31</v>
      </c>
      <c r="F31" s="143">
        <f>'利用申込書'!$F$30</f>
        <v>0</v>
      </c>
      <c r="G31" s="143" t="s">
        <v>21</v>
      </c>
      <c r="H31" s="143">
        <f>'利用申込書'!$H$30</f>
        <v>0</v>
      </c>
      <c r="I31" s="143" t="s">
        <v>65</v>
      </c>
      <c r="J31" s="143">
        <f>'利用申込書'!$J$30</f>
        <v>0</v>
      </c>
      <c r="K31" s="140" t="s">
        <v>178</v>
      </c>
      <c r="L31" s="143">
        <f>'利用申込書'!N30</f>
        <v>0</v>
      </c>
      <c r="M31" s="141" t="s">
        <v>2</v>
      </c>
      <c r="N31" s="143">
        <f>'利用申込書'!P30</f>
        <v>0</v>
      </c>
      <c r="O31" s="143" t="s">
        <v>180</v>
      </c>
      <c r="P31" s="143">
        <f>'利用申込書'!S30</f>
        <v>0</v>
      </c>
      <c r="Q31" s="143" t="s">
        <v>2</v>
      </c>
      <c r="R31" s="143">
        <f>'利用申込書'!U30</f>
        <v>0</v>
      </c>
      <c r="S31" s="330" t="s">
        <v>181</v>
      </c>
      <c r="T31" s="123"/>
      <c r="U31" s="123"/>
      <c r="V31" s="123"/>
      <c r="W31" s="132"/>
    </row>
    <row r="32" spans="2:23" ht="15" customHeight="1">
      <c r="B32" s="370"/>
      <c r="C32" s="933">
        <f>'利用申込書'!$C$31</f>
        <v>0</v>
      </c>
      <c r="D32" s="934"/>
      <c r="E32" s="139" t="s">
        <v>33</v>
      </c>
      <c r="F32" s="142">
        <f>'利用申込書'!$F$31</f>
        <v>0</v>
      </c>
      <c r="G32" s="142" t="s">
        <v>21</v>
      </c>
      <c r="H32" s="142">
        <f>'利用申込書'!$H$31</f>
        <v>0</v>
      </c>
      <c r="I32" s="143" t="s">
        <v>65</v>
      </c>
      <c r="J32" s="143">
        <f>'利用申込書'!$J$31</f>
        <v>0</v>
      </c>
      <c r="K32" s="140" t="s">
        <v>178</v>
      </c>
      <c r="L32" s="143">
        <f>'利用申込書'!N31</f>
        <v>0</v>
      </c>
      <c r="M32" s="141" t="s">
        <v>2</v>
      </c>
      <c r="N32" s="143">
        <f>'利用申込書'!P31</f>
        <v>0</v>
      </c>
      <c r="O32" s="143" t="s">
        <v>180</v>
      </c>
      <c r="P32" s="143">
        <f>'利用申込書'!S31</f>
        <v>0</v>
      </c>
      <c r="Q32" s="143" t="s">
        <v>2</v>
      </c>
      <c r="R32" s="143">
        <f>'利用申込書'!U31</f>
        <v>0</v>
      </c>
      <c r="S32" s="330" t="s">
        <v>181</v>
      </c>
      <c r="T32" s="123"/>
      <c r="U32" s="123"/>
      <c r="V32" s="123"/>
      <c r="W32" s="132"/>
    </row>
    <row r="33" spans="2:23" ht="15" customHeight="1">
      <c r="B33" s="371"/>
      <c r="C33" s="372"/>
      <c r="D33" s="372"/>
      <c r="E33" s="331" t="s">
        <v>34</v>
      </c>
      <c r="F33" s="332">
        <f>'利用申込書'!$F$32</f>
        <v>0</v>
      </c>
      <c r="G33" s="332" t="s">
        <v>21</v>
      </c>
      <c r="H33" s="332">
        <f>'利用申込書'!$H$32</f>
        <v>0</v>
      </c>
      <c r="I33" s="333" t="s">
        <v>65</v>
      </c>
      <c r="J33" s="333">
        <f>'利用申込書'!$J$32</f>
        <v>0</v>
      </c>
      <c r="K33" s="334" t="s">
        <v>178</v>
      </c>
      <c r="L33" s="333">
        <f>'利用申込書'!N32</f>
        <v>0</v>
      </c>
      <c r="M33" s="335" t="s">
        <v>2</v>
      </c>
      <c r="N33" s="333">
        <f>'利用申込書'!P32</f>
        <v>0</v>
      </c>
      <c r="O33" s="333" t="s">
        <v>180</v>
      </c>
      <c r="P33" s="333">
        <f>'利用申込書'!S32</f>
        <v>0</v>
      </c>
      <c r="Q33" s="333" t="s">
        <v>2</v>
      </c>
      <c r="R33" s="333">
        <f>'利用申込書'!U32</f>
        <v>0</v>
      </c>
      <c r="S33" s="336" t="s">
        <v>181</v>
      </c>
      <c r="T33" s="123"/>
      <c r="U33" s="123"/>
      <c r="V33" s="123"/>
      <c r="W33" s="132"/>
    </row>
    <row r="34" spans="2:23" ht="4.5" customHeight="1">
      <c r="B34" s="147"/>
      <c r="C34" s="147"/>
      <c r="D34" s="147"/>
      <c r="E34" s="123"/>
      <c r="F34" s="148"/>
      <c r="G34" s="148"/>
      <c r="H34" s="148"/>
      <c r="I34" s="123"/>
      <c r="J34" s="132"/>
      <c r="K34" s="132"/>
      <c r="L34" s="123"/>
      <c r="M34" s="149"/>
      <c r="N34" s="150"/>
      <c r="O34" s="123"/>
      <c r="P34" s="123"/>
      <c r="Q34" s="123"/>
      <c r="R34" s="123"/>
      <c r="S34" s="123"/>
      <c r="T34" s="123"/>
      <c r="U34" s="123"/>
      <c r="V34" s="123"/>
      <c r="W34" s="132"/>
    </row>
    <row r="35" spans="2:23" ht="16.5" customHeight="1" thickBot="1">
      <c r="B35" s="935" t="s">
        <v>190</v>
      </c>
      <c r="C35" s="935"/>
      <c r="D35" s="935"/>
      <c r="E35" s="935"/>
      <c r="F35" s="935"/>
      <c r="G35" s="34"/>
      <c r="H35" s="34"/>
      <c r="I35" s="34" t="s">
        <v>239</v>
      </c>
      <c r="J35" s="34"/>
      <c r="K35" s="34"/>
      <c r="L35" s="34"/>
      <c r="M35" s="34"/>
      <c r="N35" s="34"/>
      <c r="O35" s="34"/>
      <c r="P35" s="34"/>
      <c r="Q35" s="34" t="s">
        <v>250</v>
      </c>
      <c r="R35" s="34"/>
      <c r="S35" s="34"/>
      <c r="T35" s="34"/>
      <c r="U35" s="34"/>
      <c r="V35" s="34"/>
      <c r="W35" s="34"/>
    </row>
    <row r="36" spans="2:23" ht="18" customHeight="1">
      <c r="B36" s="921" t="s">
        <v>114</v>
      </c>
      <c r="C36" s="922"/>
      <c r="D36" s="923"/>
      <c r="E36" s="928" t="s">
        <v>177</v>
      </c>
      <c r="F36" s="923"/>
      <c r="G36" s="817" t="str">
        <f>CONCATENATE($F$29,$G$29,$H$29,"日")</f>
        <v>0月0日</v>
      </c>
      <c r="H36" s="818"/>
      <c r="I36" s="817" t="str">
        <f>CONCATENATE($F$30,"月",$H$30,"日")</f>
        <v>0月0日</v>
      </c>
      <c r="J36" s="818"/>
      <c r="K36" s="817" t="str">
        <f>CONCATENATE($F$31,"月",$H$31,"日")</f>
        <v>0月0日</v>
      </c>
      <c r="L36" s="818"/>
      <c r="M36" s="817" t="str">
        <f>CONCATENATE($F$32,"月",$H$32,"日")</f>
        <v>0月0日</v>
      </c>
      <c r="N36" s="818"/>
      <c r="O36" s="817" t="str">
        <f>CONCATENATE($F$33,"月",$H$33,"日")</f>
        <v>0月0日</v>
      </c>
      <c r="P36" s="818"/>
      <c r="Q36" s="839" t="s">
        <v>164</v>
      </c>
      <c r="R36" s="888"/>
      <c r="S36" s="863" t="s">
        <v>182</v>
      </c>
      <c r="T36" s="943"/>
      <c r="U36" s="864" t="s">
        <v>188</v>
      </c>
      <c r="V36" s="864"/>
      <c r="W36" s="865"/>
    </row>
    <row r="37" spans="2:23" ht="15" customHeight="1">
      <c r="B37" s="799" t="s">
        <v>324</v>
      </c>
      <c r="C37" s="800"/>
      <c r="D37" s="801"/>
      <c r="E37" s="802">
        <v>1200</v>
      </c>
      <c r="F37" s="803"/>
      <c r="G37" s="806"/>
      <c r="H37" s="807"/>
      <c r="I37" s="806"/>
      <c r="J37" s="807"/>
      <c r="K37" s="806"/>
      <c r="L37" s="807"/>
      <c r="M37" s="806"/>
      <c r="N37" s="807"/>
      <c r="O37" s="806"/>
      <c r="P37" s="807"/>
      <c r="Q37" s="804">
        <f>SUM(G37:P37)*E37</f>
        <v>0</v>
      </c>
      <c r="R37" s="805"/>
      <c r="S37" s="870"/>
      <c r="T37" s="871"/>
      <c r="U37" s="878"/>
      <c r="V37" s="878"/>
      <c r="W37" s="879"/>
    </row>
    <row r="38" spans="2:23" ht="13.5" customHeight="1">
      <c r="B38" s="799" t="s">
        <v>327</v>
      </c>
      <c r="C38" s="800"/>
      <c r="D38" s="801"/>
      <c r="E38" s="802">
        <v>2050</v>
      </c>
      <c r="F38" s="803"/>
      <c r="G38" s="806"/>
      <c r="H38" s="807"/>
      <c r="I38" s="806"/>
      <c r="J38" s="807"/>
      <c r="K38" s="806"/>
      <c r="L38" s="807"/>
      <c r="M38" s="806"/>
      <c r="N38" s="807"/>
      <c r="O38" s="806"/>
      <c r="P38" s="807"/>
      <c r="Q38" s="804">
        <f aca="true" t="shared" si="0" ref="Q38:Q47">SUM(G38:P38)*E38</f>
        <v>0</v>
      </c>
      <c r="R38" s="805"/>
      <c r="S38" s="870"/>
      <c r="T38" s="871"/>
      <c r="U38" s="878"/>
      <c r="V38" s="878"/>
      <c r="W38" s="879"/>
    </row>
    <row r="39" spans="2:23" ht="13.5" customHeight="1">
      <c r="B39" s="836" t="s">
        <v>328</v>
      </c>
      <c r="C39" s="837"/>
      <c r="D39" s="838"/>
      <c r="E39" s="850">
        <v>2350</v>
      </c>
      <c r="F39" s="851"/>
      <c r="G39" s="806"/>
      <c r="H39" s="807"/>
      <c r="I39" s="806"/>
      <c r="J39" s="807"/>
      <c r="K39" s="806"/>
      <c r="L39" s="807"/>
      <c r="M39" s="806"/>
      <c r="N39" s="807"/>
      <c r="O39" s="806"/>
      <c r="P39" s="807"/>
      <c r="Q39" s="804">
        <f t="shared" si="0"/>
        <v>0</v>
      </c>
      <c r="R39" s="805"/>
      <c r="S39" s="870"/>
      <c r="T39" s="871"/>
      <c r="U39" s="878"/>
      <c r="V39" s="878"/>
      <c r="W39" s="879"/>
    </row>
    <row r="40" spans="2:23" ht="13.5" customHeight="1">
      <c r="B40" s="799" t="s">
        <v>174</v>
      </c>
      <c r="C40" s="800"/>
      <c r="D40" s="801"/>
      <c r="E40" s="802">
        <v>1200</v>
      </c>
      <c r="F40" s="803"/>
      <c r="G40" s="806"/>
      <c r="H40" s="807"/>
      <c r="I40" s="806"/>
      <c r="J40" s="807"/>
      <c r="K40" s="806"/>
      <c r="L40" s="807"/>
      <c r="M40" s="806"/>
      <c r="N40" s="807"/>
      <c r="O40" s="806"/>
      <c r="P40" s="807"/>
      <c r="Q40" s="804">
        <f t="shared" si="0"/>
        <v>0</v>
      </c>
      <c r="R40" s="805"/>
      <c r="S40" s="870"/>
      <c r="T40" s="871"/>
      <c r="U40" s="878"/>
      <c r="V40" s="878"/>
      <c r="W40" s="879"/>
    </row>
    <row r="41" spans="2:23" ht="13.5" customHeight="1">
      <c r="B41" s="799" t="s">
        <v>325</v>
      </c>
      <c r="C41" s="800"/>
      <c r="D41" s="801"/>
      <c r="E41" s="802">
        <v>1600</v>
      </c>
      <c r="F41" s="803"/>
      <c r="G41" s="806"/>
      <c r="H41" s="807"/>
      <c r="I41" s="806"/>
      <c r="J41" s="807"/>
      <c r="K41" s="806"/>
      <c r="L41" s="807"/>
      <c r="M41" s="806"/>
      <c r="N41" s="807"/>
      <c r="O41" s="806"/>
      <c r="P41" s="807"/>
      <c r="Q41" s="804">
        <f t="shared" si="0"/>
        <v>0</v>
      </c>
      <c r="R41" s="805"/>
      <c r="S41" s="870"/>
      <c r="T41" s="871"/>
      <c r="U41" s="878"/>
      <c r="V41" s="878"/>
      <c r="W41" s="879"/>
    </row>
    <row r="42" spans="2:23" ht="13.5" customHeight="1">
      <c r="B42" s="799" t="s">
        <v>326</v>
      </c>
      <c r="C42" s="800"/>
      <c r="D42" s="801"/>
      <c r="E42" s="802">
        <v>1600</v>
      </c>
      <c r="F42" s="803"/>
      <c r="G42" s="806"/>
      <c r="H42" s="807"/>
      <c r="I42" s="806"/>
      <c r="J42" s="807"/>
      <c r="K42" s="806"/>
      <c r="L42" s="807"/>
      <c r="M42" s="806"/>
      <c r="N42" s="807"/>
      <c r="O42" s="806"/>
      <c r="P42" s="807"/>
      <c r="Q42" s="804">
        <f>SUM(G42:P42)*E42</f>
        <v>0</v>
      </c>
      <c r="R42" s="805"/>
      <c r="S42" s="357"/>
      <c r="T42" s="358"/>
      <c r="U42" s="359"/>
      <c r="V42" s="359"/>
      <c r="W42" s="360"/>
    </row>
    <row r="43" spans="2:23" ht="13.5" customHeight="1">
      <c r="B43" s="799" t="s">
        <v>175</v>
      </c>
      <c r="C43" s="800"/>
      <c r="D43" s="801"/>
      <c r="E43" s="802">
        <v>1300</v>
      </c>
      <c r="F43" s="803"/>
      <c r="G43" s="806"/>
      <c r="H43" s="807"/>
      <c r="I43" s="806"/>
      <c r="J43" s="807"/>
      <c r="K43" s="806"/>
      <c r="L43" s="807"/>
      <c r="M43" s="806"/>
      <c r="N43" s="807"/>
      <c r="O43" s="806"/>
      <c r="P43" s="807"/>
      <c r="Q43" s="804">
        <f t="shared" si="0"/>
        <v>0</v>
      </c>
      <c r="R43" s="805"/>
      <c r="S43" s="870"/>
      <c r="T43" s="871"/>
      <c r="U43" s="878"/>
      <c r="V43" s="878"/>
      <c r="W43" s="879"/>
    </row>
    <row r="44" spans="2:23" ht="13.5" customHeight="1">
      <c r="B44" s="799" t="s">
        <v>176</v>
      </c>
      <c r="C44" s="800"/>
      <c r="D44" s="801"/>
      <c r="E44" s="802">
        <v>1300</v>
      </c>
      <c r="F44" s="803"/>
      <c r="G44" s="806"/>
      <c r="H44" s="807"/>
      <c r="I44" s="806"/>
      <c r="J44" s="807"/>
      <c r="K44" s="806"/>
      <c r="L44" s="807"/>
      <c r="M44" s="806"/>
      <c r="N44" s="807"/>
      <c r="O44" s="806"/>
      <c r="P44" s="807"/>
      <c r="Q44" s="804">
        <f t="shared" si="0"/>
        <v>0</v>
      </c>
      <c r="R44" s="805"/>
      <c r="S44" s="870"/>
      <c r="T44" s="871"/>
      <c r="U44" s="878"/>
      <c r="V44" s="878"/>
      <c r="W44" s="879"/>
    </row>
    <row r="45" spans="2:23" ht="13.5" customHeight="1">
      <c r="B45" s="799" t="s">
        <v>329</v>
      </c>
      <c r="C45" s="800"/>
      <c r="D45" s="801"/>
      <c r="E45" s="802">
        <v>130</v>
      </c>
      <c r="F45" s="803"/>
      <c r="G45" s="806"/>
      <c r="H45" s="807"/>
      <c r="I45" s="806"/>
      <c r="J45" s="807"/>
      <c r="K45" s="806"/>
      <c r="L45" s="807"/>
      <c r="M45" s="806"/>
      <c r="N45" s="807"/>
      <c r="O45" s="806"/>
      <c r="P45" s="807"/>
      <c r="Q45" s="804">
        <f t="shared" si="0"/>
        <v>0</v>
      </c>
      <c r="R45" s="805"/>
      <c r="S45" s="870"/>
      <c r="T45" s="871"/>
      <c r="U45" s="878"/>
      <c r="V45" s="878"/>
      <c r="W45" s="879"/>
    </row>
    <row r="46" spans="2:23" ht="13.5" customHeight="1">
      <c r="B46" s="799" t="s">
        <v>330</v>
      </c>
      <c r="C46" s="800"/>
      <c r="D46" s="801"/>
      <c r="E46" s="802">
        <v>130</v>
      </c>
      <c r="F46" s="803"/>
      <c r="G46" s="806"/>
      <c r="H46" s="807"/>
      <c r="I46" s="806"/>
      <c r="J46" s="807"/>
      <c r="K46" s="806"/>
      <c r="L46" s="807"/>
      <c r="M46" s="806"/>
      <c r="N46" s="807"/>
      <c r="O46" s="806"/>
      <c r="P46" s="807"/>
      <c r="Q46" s="804">
        <f t="shared" si="0"/>
        <v>0</v>
      </c>
      <c r="R46" s="805"/>
      <c r="S46" s="870"/>
      <c r="T46" s="871"/>
      <c r="U46" s="878"/>
      <c r="V46" s="878"/>
      <c r="W46" s="879"/>
    </row>
    <row r="47" spans="2:23" ht="13.5" customHeight="1" thickBot="1">
      <c r="B47" s="856" t="s">
        <v>331</v>
      </c>
      <c r="C47" s="857"/>
      <c r="D47" s="858"/>
      <c r="E47" s="852">
        <v>170</v>
      </c>
      <c r="F47" s="853"/>
      <c r="G47" s="874"/>
      <c r="H47" s="875"/>
      <c r="I47" s="874"/>
      <c r="J47" s="875"/>
      <c r="K47" s="874"/>
      <c r="L47" s="875"/>
      <c r="M47" s="874"/>
      <c r="N47" s="875"/>
      <c r="O47" s="874"/>
      <c r="P47" s="875"/>
      <c r="Q47" s="859">
        <f t="shared" si="0"/>
        <v>0</v>
      </c>
      <c r="R47" s="860"/>
      <c r="S47" s="872"/>
      <c r="T47" s="873"/>
      <c r="U47" s="926"/>
      <c r="V47" s="926"/>
      <c r="W47" s="927"/>
    </row>
    <row r="48" spans="2:23" ht="13.5" customHeight="1" thickBot="1" thickTop="1">
      <c r="B48" s="796" t="s">
        <v>173</v>
      </c>
      <c r="C48" s="797"/>
      <c r="D48" s="798"/>
      <c r="E48" s="854"/>
      <c r="F48" s="855"/>
      <c r="G48" s="876">
        <f>SUM(G37:H47)</f>
        <v>0</v>
      </c>
      <c r="H48" s="877"/>
      <c r="I48" s="876">
        <f>SUM(I37:J47)</f>
        <v>0</v>
      </c>
      <c r="J48" s="877"/>
      <c r="K48" s="876">
        <f>SUM(K37:L47)</f>
        <v>0</v>
      </c>
      <c r="L48" s="877"/>
      <c r="M48" s="876">
        <f>SUM(M37:N47)</f>
        <v>0</v>
      </c>
      <c r="N48" s="896"/>
      <c r="O48" s="876">
        <f>SUM(O37:P47)</f>
        <v>0</v>
      </c>
      <c r="P48" s="877"/>
      <c r="Q48" s="833">
        <f>SUM(Q37:R47)</f>
        <v>0</v>
      </c>
      <c r="R48" s="834"/>
      <c r="S48" s="861"/>
      <c r="T48" s="862"/>
      <c r="U48" s="924"/>
      <c r="V48" s="924"/>
      <c r="W48" s="925"/>
    </row>
    <row r="49" spans="2:23" ht="4.5" customHeight="1">
      <c r="B49" s="135"/>
      <c r="C49" s="135"/>
      <c r="D49" s="135"/>
      <c r="E49" s="135"/>
      <c r="F49" s="135"/>
      <c r="G49" s="155"/>
      <c r="H49" s="155"/>
      <c r="I49" s="156"/>
      <c r="J49" s="156"/>
      <c r="K49" s="156"/>
      <c r="L49" s="156"/>
      <c r="M49" s="156"/>
      <c r="N49" s="156"/>
      <c r="O49" s="156"/>
      <c r="P49" s="156"/>
      <c r="Q49" s="156"/>
      <c r="R49" s="156"/>
      <c r="S49" s="158"/>
      <c r="T49" s="158"/>
      <c r="U49" s="157"/>
      <c r="V49" s="157"/>
      <c r="W49" s="157"/>
    </row>
    <row r="50" spans="2:23" ht="13.5" customHeight="1" thickBot="1">
      <c r="B50" s="935" t="s">
        <v>191</v>
      </c>
      <c r="C50" s="935"/>
      <c r="D50" s="935"/>
      <c r="E50" s="935"/>
      <c r="F50" s="935"/>
      <c r="G50" s="153"/>
      <c r="H50" s="153"/>
      <c r="I50" s="34" t="s">
        <v>240</v>
      </c>
      <c r="J50" s="154"/>
      <c r="K50" s="154"/>
      <c r="L50" s="154"/>
      <c r="M50" s="154"/>
      <c r="N50" s="154"/>
      <c r="O50" s="154"/>
      <c r="P50" s="154"/>
      <c r="Q50" s="304" t="s">
        <v>250</v>
      </c>
      <c r="R50" s="154"/>
      <c r="S50" s="152"/>
      <c r="T50" s="152"/>
      <c r="U50" s="151"/>
      <c r="V50" s="151"/>
      <c r="W50" s="151"/>
    </row>
    <row r="51" spans="2:24" ht="18.75" customHeight="1">
      <c r="B51" s="832" t="s">
        <v>187</v>
      </c>
      <c r="C51" s="719"/>
      <c r="D51" s="720"/>
      <c r="E51" s="928" t="s">
        <v>177</v>
      </c>
      <c r="F51" s="923"/>
      <c r="G51" s="817" t="str">
        <f>CONCATENATE($F$29,$G$29,$H$29,"日")</f>
        <v>0月0日</v>
      </c>
      <c r="H51" s="818"/>
      <c r="I51" s="817" t="str">
        <f>CONCATENATE($F$30,"月",$H$30,"日")</f>
        <v>0月0日</v>
      </c>
      <c r="J51" s="818"/>
      <c r="K51" s="817" t="str">
        <f>CONCATENATE($F$31,"月",$H$31,"日")</f>
        <v>0月0日</v>
      </c>
      <c r="L51" s="818"/>
      <c r="M51" s="817" t="str">
        <f>CONCATENATE($F$32,"月",$H$32,"日")</f>
        <v>0月0日</v>
      </c>
      <c r="N51" s="818"/>
      <c r="O51" s="817" t="str">
        <f>CONCATENATE($F$33,"月",$H$33,"日")</f>
        <v>0月0日</v>
      </c>
      <c r="P51" s="818"/>
      <c r="Q51" s="819" t="s">
        <v>164</v>
      </c>
      <c r="R51" s="819"/>
      <c r="S51" s="849" t="s">
        <v>182</v>
      </c>
      <c r="T51" s="849"/>
      <c r="U51" s="863" t="s">
        <v>188</v>
      </c>
      <c r="V51" s="864"/>
      <c r="W51" s="865"/>
      <c r="X51" s="119"/>
    </row>
    <row r="52" spans="2:24" ht="13.5" customHeight="1">
      <c r="B52" s="822" t="s">
        <v>318</v>
      </c>
      <c r="C52" s="823"/>
      <c r="D52" s="824"/>
      <c r="E52" s="828">
        <v>800</v>
      </c>
      <c r="F52" s="829"/>
      <c r="G52" s="820"/>
      <c r="H52" s="821"/>
      <c r="I52" s="820"/>
      <c r="J52" s="821"/>
      <c r="K52" s="820"/>
      <c r="L52" s="821"/>
      <c r="M52" s="820"/>
      <c r="N52" s="821"/>
      <c r="O52" s="820"/>
      <c r="P52" s="821"/>
      <c r="Q52" s="835">
        <f>SUM(G52:P52)*E52</f>
        <v>0</v>
      </c>
      <c r="R52" s="835"/>
      <c r="S52" s="845" t="s">
        <v>189</v>
      </c>
      <c r="T52" s="846"/>
      <c r="U52" s="673"/>
      <c r="V52" s="674"/>
      <c r="W52" s="866"/>
      <c r="X52" s="84"/>
    </row>
    <row r="53" spans="2:24" ht="13.5" customHeight="1">
      <c r="B53" s="825"/>
      <c r="C53" s="639"/>
      <c r="D53" s="694"/>
      <c r="E53" s="828">
        <v>1000</v>
      </c>
      <c r="F53" s="829"/>
      <c r="G53" s="820"/>
      <c r="H53" s="821"/>
      <c r="I53" s="820"/>
      <c r="J53" s="821"/>
      <c r="K53" s="820"/>
      <c r="L53" s="821"/>
      <c r="M53" s="820"/>
      <c r="N53" s="821"/>
      <c r="O53" s="820"/>
      <c r="P53" s="821"/>
      <c r="Q53" s="835">
        <f>SUM(G53:P53)*E53</f>
        <v>0</v>
      </c>
      <c r="R53" s="835"/>
      <c r="S53" s="845" t="s">
        <v>189</v>
      </c>
      <c r="T53" s="846"/>
      <c r="U53" s="673"/>
      <c r="V53" s="674"/>
      <c r="W53" s="866"/>
      <c r="X53" s="84"/>
    </row>
    <row r="54" spans="2:24" ht="13.5" customHeight="1" thickBot="1">
      <c r="B54" s="826"/>
      <c r="C54" s="717"/>
      <c r="D54" s="734"/>
      <c r="E54" s="894">
        <v>1500</v>
      </c>
      <c r="F54" s="895"/>
      <c r="G54" s="867"/>
      <c r="H54" s="868"/>
      <c r="I54" s="867"/>
      <c r="J54" s="868"/>
      <c r="K54" s="867"/>
      <c r="L54" s="868"/>
      <c r="M54" s="867"/>
      <c r="N54" s="868"/>
      <c r="O54" s="867"/>
      <c r="P54" s="942"/>
      <c r="Q54" s="941">
        <f>SUM(G54:P54)*E54</f>
        <v>0</v>
      </c>
      <c r="R54" s="941"/>
      <c r="S54" s="847" t="s">
        <v>189</v>
      </c>
      <c r="T54" s="848"/>
      <c r="U54" s="867"/>
      <c r="V54" s="868"/>
      <c r="W54" s="869"/>
      <c r="X54" s="84"/>
    </row>
    <row r="55" spans="2:23" ht="13.5" customHeight="1" thickBot="1" thickTop="1">
      <c r="B55" s="796" t="s">
        <v>173</v>
      </c>
      <c r="C55" s="797"/>
      <c r="D55" s="797"/>
      <c r="E55" s="797"/>
      <c r="F55" s="798"/>
      <c r="G55" s="936">
        <f>SUM(G52:H54)</f>
        <v>0</v>
      </c>
      <c r="H55" s="937"/>
      <c r="I55" s="936">
        <f>SUM(I52:J54)</f>
        <v>0</v>
      </c>
      <c r="J55" s="937"/>
      <c r="K55" s="936">
        <f>SUM(K52:L54)</f>
        <v>0</v>
      </c>
      <c r="L55" s="937"/>
      <c r="M55" s="936">
        <f>SUM(M52:N54)</f>
        <v>0</v>
      </c>
      <c r="N55" s="938"/>
      <c r="O55" s="936">
        <f>SUM(O52:P54)</f>
        <v>0</v>
      </c>
      <c r="P55" s="937"/>
      <c r="Q55" s="833">
        <f>SUM(Q52:R54)</f>
        <v>0</v>
      </c>
      <c r="R55" s="834"/>
      <c r="S55" s="861">
        <f>SUM(S52:T54)</f>
        <v>0</v>
      </c>
      <c r="T55" s="862"/>
      <c r="U55" s="159"/>
      <c r="V55" s="159"/>
      <c r="W55" s="160"/>
    </row>
    <row r="56" spans="2:23" ht="4.5" customHeight="1">
      <c r="B56" s="135"/>
      <c r="C56" s="135"/>
      <c r="D56" s="135"/>
      <c r="E56" s="135"/>
      <c r="F56" s="135"/>
      <c r="G56" s="155"/>
      <c r="H56" s="155"/>
      <c r="I56" s="156"/>
      <c r="J56" s="156"/>
      <c r="K56" s="154"/>
      <c r="L56" s="154"/>
      <c r="M56" s="154"/>
      <c r="N56" s="154"/>
      <c r="O56" s="154"/>
      <c r="P56" s="154"/>
      <c r="Q56" s="154"/>
      <c r="R56" s="154"/>
      <c r="S56" s="164"/>
      <c r="T56" s="164"/>
      <c r="U56" s="161"/>
      <c r="V56" s="161"/>
      <c r="W56" s="161"/>
    </row>
    <row r="57" spans="2:23" ht="15" customHeight="1" thickBot="1">
      <c r="B57" s="313" t="s">
        <v>319</v>
      </c>
      <c r="C57" s="313"/>
      <c r="D57" s="313"/>
      <c r="E57" s="313"/>
      <c r="F57" s="313"/>
      <c r="G57" s="313"/>
      <c r="H57" s="162"/>
      <c r="I57" s="34" t="s">
        <v>186</v>
      </c>
      <c r="J57" s="163"/>
      <c r="K57" s="35"/>
      <c r="L57" s="35"/>
      <c r="M57" s="35"/>
      <c r="N57" s="35"/>
      <c r="O57" s="35"/>
      <c r="P57" s="35"/>
      <c r="Q57" s="35"/>
      <c r="R57" s="35"/>
      <c r="S57" s="34" t="s">
        <v>250</v>
      </c>
      <c r="T57" s="35"/>
      <c r="U57" s="35"/>
      <c r="V57" s="34"/>
      <c r="W57" s="34"/>
    </row>
    <row r="58" spans="2:23" ht="18.75" customHeight="1">
      <c r="B58" s="832" t="s">
        <v>187</v>
      </c>
      <c r="C58" s="719"/>
      <c r="D58" s="719"/>
      <c r="E58" s="719"/>
      <c r="F58" s="720"/>
      <c r="G58" s="928" t="s">
        <v>177</v>
      </c>
      <c r="H58" s="923"/>
      <c r="I58" s="817" t="str">
        <f>CONCATENATE($F$29,$G$29,$H$29,"日")</f>
        <v>0月0日</v>
      </c>
      <c r="J58" s="818"/>
      <c r="K58" s="817" t="str">
        <f>CONCATENATE($F$30,"月",$H$30,"日")</f>
        <v>0月0日</v>
      </c>
      <c r="L58" s="818"/>
      <c r="M58" s="817" t="str">
        <f>CONCATENATE($F$31,"月",$H$31,"日")</f>
        <v>0月0日</v>
      </c>
      <c r="N58" s="818"/>
      <c r="O58" s="817" t="str">
        <f>CONCATENATE($F$32,"月",$H$32,"日")</f>
        <v>0月0日</v>
      </c>
      <c r="P58" s="818"/>
      <c r="Q58" s="817" t="str">
        <f>CONCATENATE($F$33,"月",$H$33,"日")</f>
        <v>0月0日</v>
      </c>
      <c r="R58" s="818"/>
      <c r="S58" s="839" t="s">
        <v>164</v>
      </c>
      <c r="T58" s="840"/>
      <c r="U58" s="35"/>
      <c r="V58" s="34"/>
      <c r="W58" s="34"/>
    </row>
    <row r="59" spans="2:23" ht="13.5" customHeight="1">
      <c r="B59" s="827" t="s">
        <v>139</v>
      </c>
      <c r="C59" s="579"/>
      <c r="D59" s="578" t="s">
        <v>321</v>
      </c>
      <c r="E59" s="578"/>
      <c r="F59" s="579"/>
      <c r="G59" s="830">
        <v>800</v>
      </c>
      <c r="H59" s="831"/>
      <c r="I59" s="808"/>
      <c r="J59" s="809"/>
      <c r="K59" s="808"/>
      <c r="L59" s="809"/>
      <c r="M59" s="808"/>
      <c r="N59" s="809"/>
      <c r="O59" s="808"/>
      <c r="P59" s="809"/>
      <c r="Q59" s="808"/>
      <c r="R59" s="809"/>
      <c r="S59" s="804">
        <f>SUM(I59:R59)*G59</f>
        <v>0</v>
      </c>
      <c r="T59" s="810"/>
      <c r="U59" s="35"/>
      <c r="V59" s="34"/>
      <c r="W59" s="34"/>
    </row>
    <row r="60" spans="2:23" ht="13.5" customHeight="1">
      <c r="B60" s="822" t="s">
        <v>320</v>
      </c>
      <c r="C60" s="220" t="s">
        <v>157</v>
      </c>
      <c r="D60" s="672" t="s">
        <v>322</v>
      </c>
      <c r="E60" s="578"/>
      <c r="F60" s="579"/>
      <c r="G60" s="932">
        <v>1000</v>
      </c>
      <c r="H60" s="831"/>
      <c r="I60" s="808"/>
      <c r="J60" s="809"/>
      <c r="K60" s="808"/>
      <c r="L60" s="809"/>
      <c r="M60" s="808"/>
      <c r="N60" s="809"/>
      <c r="O60" s="808"/>
      <c r="P60" s="809"/>
      <c r="Q60" s="808"/>
      <c r="R60" s="809"/>
      <c r="S60" s="804">
        <f>SUM(I60:R60)*G60</f>
        <v>0</v>
      </c>
      <c r="T60" s="810"/>
      <c r="U60" s="35"/>
      <c r="V60" s="34"/>
      <c r="W60" s="34"/>
    </row>
    <row r="61" spans="2:23" ht="13.5" customHeight="1" thickBot="1">
      <c r="B61" s="826"/>
      <c r="C61" s="356" t="s">
        <v>158</v>
      </c>
      <c r="D61" s="929" t="s">
        <v>323</v>
      </c>
      <c r="E61" s="930"/>
      <c r="F61" s="931"/>
      <c r="G61" s="894">
        <v>1200</v>
      </c>
      <c r="H61" s="895"/>
      <c r="I61" s="841"/>
      <c r="J61" s="842"/>
      <c r="K61" s="841"/>
      <c r="L61" s="842"/>
      <c r="M61" s="841"/>
      <c r="N61" s="842"/>
      <c r="O61" s="841"/>
      <c r="P61" s="842"/>
      <c r="Q61" s="841"/>
      <c r="R61" s="842"/>
      <c r="S61" s="843">
        <f>SUM(I61:R61)*G61</f>
        <v>0</v>
      </c>
      <c r="T61" s="844"/>
      <c r="U61" s="34"/>
      <c r="V61" s="34"/>
      <c r="W61" s="34"/>
    </row>
    <row r="62" spans="2:20" ht="13.5" customHeight="1" thickBot="1" thickTop="1">
      <c r="B62" s="811" t="s">
        <v>173</v>
      </c>
      <c r="C62" s="812"/>
      <c r="D62" s="812"/>
      <c r="E62" s="812"/>
      <c r="F62" s="812"/>
      <c r="G62" s="812"/>
      <c r="H62" s="813"/>
      <c r="I62" s="814">
        <f>SUM(I59:J61)</f>
        <v>0</v>
      </c>
      <c r="J62" s="815"/>
      <c r="K62" s="816">
        <f>SUM(K59:L61)</f>
        <v>0</v>
      </c>
      <c r="L62" s="816"/>
      <c r="M62" s="816">
        <f>SUM(M59:N61)</f>
        <v>0</v>
      </c>
      <c r="N62" s="816"/>
      <c r="O62" s="816">
        <f>SUM(O59:P61)</f>
        <v>0</v>
      </c>
      <c r="P62" s="816"/>
      <c r="Q62" s="816">
        <f>SUM(Q59:R61)</f>
        <v>0</v>
      </c>
      <c r="R62" s="816"/>
      <c r="S62" s="794">
        <f>SUM(S59:T61)</f>
        <v>0</v>
      </c>
      <c r="T62" s="795"/>
    </row>
    <row r="63" spans="2:20" ht="9" customHeight="1">
      <c r="B63" s="35"/>
      <c r="C63" s="35"/>
      <c r="D63" s="35"/>
      <c r="E63" s="35"/>
      <c r="F63" s="35"/>
      <c r="G63" s="35"/>
      <c r="H63" s="35"/>
      <c r="I63" s="375"/>
      <c r="J63" s="375"/>
      <c r="K63" s="375"/>
      <c r="L63" s="375"/>
      <c r="M63" s="375"/>
      <c r="N63" s="375"/>
      <c r="O63" s="375"/>
      <c r="P63" s="375"/>
      <c r="Q63" s="375"/>
      <c r="R63" s="375"/>
      <c r="S63" s="376"/>
      <c r="T63" s="376"/>
    </row>
    <row r="64" spans="3:23" ht="14.25">
      <c r="C64" s="589" t="s">
        <v>119</v>
      </c>
      <c r="D64" s="589"/>
      <c r="E64" s="589"/>
      <c r="F64" s="589"/>
      <c r="G64" s="589"/>
      <c r="H64" s="589"/>
      <c r="M64" s="754" t="s">
        <v>137</v>
      </c>
      <c r="N64" s="754"/>
      <c r="O64" s="754"/>
      <c r="P64" s="754"/>
      <c r="Q64" s="754"/>
      <c r="R64" s="754"/>
      <c r="U64" s="577">
        <v>43770</v>
      </c>
      <c r="V64" s="578"/>
      <c r="W64" s="579"/>
    </row>
  </sheetData>
  <sheetProtection sheet="1"/>
  <mergeCells count="283">
    <mergeCell ref="V23:W23"/>
    <mergeCell ref="F22:N22"/>
    <mergeCell ref="P22:W22"/>
    <mergeCell ref="G9:H9"/>
    <mergeCell ref="I9:W9"/>
    <mergeCell ref="Q54:R54"/>
    <mergeCell ref="O53:P53"/>
    <mergeCell ref="O54:P54"/>
    <mergeCell ref="E51:F51"/>
    <mergeCell ref="S36:T36"/>
    <mergeCell ref="G55:H55"/>
    <mergeCell ref="I55:J55"/>
    <mergeCell ref="V14:W14"/>
    <mergeCell ref="E23:F23"/>
    <mergeCell ref="H23:I23"/>
    <mergeCell ref="K23:L23"/>
    <mergeCell ref="M23:O23"/>
    <mergeCell ref="P23:Q23"/>
    <mergeCell ref="S23:T23"/>
    <mergeCell ref="O52:P52"/>
    <mergeCell ref="M64:R64"/>
    <mergeCell ref="E14:F14"/>
    <mergeCell ref="H14:I14"/>
    <mergeCell ref="K14:L14"/>
    <mergeCell ref="M14:O14"/>
    <mergeCell ref="P14:Q14"/>
    <mergeCell ref="Q53:R53"/>
    <mergeCell ref="G48:H48"/>
    <mergeCell ref="G46:H46"/>
    <mergeCell ref="G47:H47"/>
    <mergeCell ref="O55:P55"/>
    <mergeCell ref="K52:L52"/>
    <mergeCell ref="K53:L53"/>
    <mergeCell ref="K54:L54"/>
    <mergeCell ref="M52:N52"/>
    <mergeCell ref="M53:N53"/>
    <mergeCell ref="M55:N55"/>
    <mergeCell ref="K55:L55"/>
    <mergeCell ref="U36:W36"/>
    <mergeCell ref="E36:F36"/>
    <mergeCell ref="K36:L36"/>
    <mergeCell ref="G51:H51"/>
    <mergeCell ref="B50:F50"/>
    <mergeCell ref="E45:F45"/>
    <mergeCell ref="E46:F46"/>
    <mergeCell ref="G44:H44"/>
    <mergeCell ref="G45:H45"/>
    <mergeCell ref="B40:D40"/>
    <mergeCell ref="Q11:R11"/>
    <mergeCell ref="B41:D41"/>
    <mergeCell ref="B43:D43"/>
    <mergeCell ref="E44:F44"/>
    <mergeCell ref="G39:H39"/>
    <mergeCell ref="C31:D31"/>
    <mergeCell ref="C32:D32"/>
    <mergeCell ref="B35:F35"/>
    <mergeCell ref="G40:H40"/>
    <mergeCell ref="G38:H38"/>
    <mergeCell ref="I61:J61"/>
    <mergeCell ref="G54:H54"/>
    <mergeCell ref="B58:F58"/>
    <mergeCell ref="G61:H61"/>
    <mergeCell ref="G58:H58"/>
    <mergeCell ref="I58:J58"/>
    <mergeCell ref="D60:F60"/>
    <mergeCell ref="D61:F61"/>
    <mergeCell ref="B60:B61"/>
    <mergeCell ref="G60:H60"/>
    <mergeCell ref="U44:W44"/>
    <mergeCell ref="U45:W45"/>
    <mergeCell ref="U43:W43"/>
    <mergeCell ref="U46:W46"/>
    <mergeCell ref="U47:W47"/>
    <mergeCell ref="G41:H41"/>
    <mergeCell ref="M41:N41"/>
    <mergeCell ref="G43:H43"/>
    <mergeCell ref="O44:P44"/>
    <mergeCell ref="K46:L46"/>
    <mergeCell ref="U48:W48"/>
    <mergeCell ref="U64:W64"/>
    <mergeCell ref="C64:H64"/>
    <mergeCell ref="E41:F41"/>
    <mergeCell ref="E43:F43"/>
    <mergeCell ref="M44:N44"/>
    <mergeCell ref="M45:N45"/>
    <mergeCell ref="M46:N46"/>
    <mergeCell ref="M47:N47"/>
    <mergeCell ref="I54:J54"/>
    <mergeCell ref="B36:D36"/>
    <mergeCell ref="B37:D37"/>
    <mergeCell ref="B38:D38"/>
    <mergeCell ref="G36:H36"/>
    <mergeCell ref="I36:J36"/>
    <mergeCell ref="I38:J38"/>
    <mergeCell ref="E37:F37"/>
    <mergeCell ref="E38:F38"/>
    <mergeCell ref="B24:D24"/>
    <mergeCell ref="E24:W24"/>
    <mergeCell ref="B28:D28"/>
    <mergeCell ref="E28:S28"/>
    <mergeCell ref="G37:H37"/>
    <mergeCell ref="I37:J37"/>
    <mergeCell ref="K37:L37"/>
    <mergeCell ref="Q37:R37"/>
    <mergeCell ref="P26:W26"/>
    <mergeCell ref="B29:D30"/>
    <mergeCell ref="B23:D23"/>
    <mergeCell ref="B20:D20"/>
    <mergeCell ref="E20:P20"/>
    <mergeCell ref="Q20:R20"/>
    <mergeCell ref="S20:W20"/>
    <mergeCell ref="B21:D21"/>
    <mergeCell ref="E21:E22"/>
    <mergeCell ref="F21:N21"/>
    <mergeCell ref="O21:O22"/>
    <mergeCell ref="P21:W21"/>
    <mergeCell ref="B22:D22"/>
    <mergeCell ref="B15:D15"/>
    <mergeCell ref="E15:W15"/>
    <mergeCell ref="B18:D18"/>
    <mergeCell ref="H18:W18"/>
    <mergeCell ref="B19:D19"/>
    <mergeCell ref="E19:W19"/>
    <mergeCell ref="B14:D14"/>
    <mergeCell ref="S14:T14"/>
    <mergeCell ref="B11:D11"/>
    <mergeCell ref="E11:P11"/>
    <mergeCell ref="S11:W11"/>
    <mergeCell ref="B12:D12"/>
    <mergeCell ref="E12:E13"/>
    <mergeCell ref="F12:N12"/>
    <mergeCell ref="O12:O13"/>
    <mergeCell ref="P12:W12"/>
    <mergeCell ref="B13:D13"/>
    <mergeCell ref="F13:N13"/>
    <mergeCell ref="E54:F54"/>
    <mergeCell ref="B1:D1"/>
    <mergeCell ref="E1:N1"/>
    <mergeCell ref="Q1:S1"/>
    <mergeCell ref="M39:N39"/>
    <mergeCell ref="M40:N40"/>
    <mergeCell ref="I53:J53"/>
    <mergeCell ref="M48:N48"/>
    <mergeCell ref="T1:W1"/>
    <mergeCell ref="B9:D9"/>
    <mergeCell ref="P13:W13"/>
    <mergeCell ref="B10:D10"/>
    <mergeCell ref="E10:W10"/>
    <mergeCell ref="M38:N38"/>
    <mergeCell ref="M36:N36"/>
    <mergeCell ref="O36:P36"/>
    <mergeCell ref="Q36:R36"/>
    <mergeCell ref="O37:P37"/>
    <mergeCell ref="M51:N51"/>
    <mergeCell ref="I51:J51"/>
    <mergeCell ref="M54:N54"/>
    <mergeCell ref="I44:J44"/>
    <mergeCell ref="I45:J45"/>
    <mergeCell ref="I46:J46"/>
    <mergeCell ref="I47:J47"/>
    <mergeCell ref="I48:J48"/>
    <mergeCell ref="K44:L44"/>
    <mergeCell ref="K45:L45"/>
    <mergeCell ref="K47:L47"/>
    <mergeCell ref="K48:L48"/>
    <mergeCell ref="K39:L39"/>
    <mergeCell ref="K40:L40"/>
    <mergeCell ref="K41:L41"/>
    <mergeCell ref="U37:W37"/>
    <mergeCell ref="U39:W39"/>
    <mergeCell ref="U40:W40"/>
    <mergeCell ref="U41:W41"/>
    <mergeCell ref="U38:W38"/>
    <mergeCell ref="S37:T37"/>
    <mergeCell ref="M37:N37"/>
    <mergeCell ref="S48:T48"/>
    <mergeCell ref="O47:P47"/>
    <mergeCell ref="O48:P48"/>
    <mergeCell ref="O46:P46"/>
    <mergeCell ref="S44:T44"/>
    <mergeCell ref="S38:T38"/>
    <mergeCell ref="Q45:R45"/>
    <mergeCell ref="Q38:R38"/>
    <mergeCell ref="O45:P45"/>
    <mergeCell ref="Q48:R48"/>
    <mergeCell ref="S45:T45"/>
    <mergeCell ref="O39:P39"/>
    <mergeCell ref="O40:P40"/>
    <mergeCell ref="O41:P41"/>
    <mergeCell ref="O43:P43"/>
    <mergeCell ref="S46:T46"/>
    <mergeCell ref="S47:T47"/>
    <mergeCell ref="Q39:R39"/>
    <mergeCell ref="I43:J43"/>
    <mergeCell ref="I39:J39"/>
    <mergeCell ref="I40:J40"/>
    <mergeCell ref="I41:J41"/>
    <mergeCell ref="K38:L38"/>
    <mergeCell ref="M43:N43"/>
    <mergeCell ref="K43:L43"/>
    <mergeCell ref="Q40:R40"/>
    <mergeCell ref="Q41:R41"/>
    <mergeCell ref="S43:T43"/>
    <mergeCell ref="O38:P38"/>
    <mergeCell ref="S39:T39"/>
    <mergeCell ref="S40:T40"/>
    <mergeCell ref="S41:T41"/>
    <mergeCell ref="Q46:R46"/>
    <mergeCell ref="Q47:R47"/>
    <mergeCell ref="Q43:R43"/>
    <mergeCell ref="Q44:R44"/>
    <mergeCell ref="S55:T55"/>
    <mergeCell ref="U51:W51"/>
    <mergeCell ref="U52:W52"/>
    <mergeCell ref="U53:W53"/>
    <mergeCell ref="U54:W54"/>
    <mergeCell ref="S52:T52"/>
    <mergeCell ref="S53:T53"/>
    <mergeCell ref="S54:T54"/>
    <mergeCell ref="S51:T51"/>
    <mergeCell ref="E39:F39"/>
    <mergeCell ref="E40:F40"/>
    <mergeCell ref="B45:D45"/>
    <mergeCell ref="B46:D46"/>
    <mergeCell ref="E47:F47"/>
    <mergeCell ref="E48:F48"/>
    <mergeCell ref="B47:D47"/>
    <mergeCell ref="B48:D48"/>
    <mergeCell ref="B44:D44"/>
    <mergeCell ref="B39:D39"/>
    <mergeCell ref="S58:T58"/>
    <mergeCell ref="K61:L61"/>
    <mergeCell ref="M61:N61"/>
    <mergeCell ref="O61:P61"/>
    <mergeCell ref="Q61:R61"/>
    <mergeCell ref="S61:T61"/>
    <mergeCell ref="M58:N58"/>
    <mergeCell ref="O58:P58"/>
    <mergeCell ref="K58:L58"/>
    <mergeCell ref="M59:N59"/>
    <mergeCell ref="B51:D51"/>
    <mergeCell ref="Q58:R58"/>
    <mergeCell ref="Q55:R55"/>
    <mergeCell ref="Q52:R52"/>
    <mergeCell ref="G52:H52"/>
    <mergeCell ref="G53:H53"/>
    <mergeCell ref="K51:L51"/>
    <mergeCell ref="O51:P51"/>
    <mergeCell ref="Q51:R51"/>
    <mergeCell ref="I52:J52"/>
    <mergeCell ref="B52:D54"/>
    <mergeCell ref="B59:C59"/>
    <mergeCell ref="D59:F59"/>
    <mergeCell ref="E52:F52"/>
    <mergeCell ref="E53:F53"/>
    <mergeCell ref="G59:H59"/>
    <mergeCell ref="I59:J59"/>
    <mergeCell ref="I60:J60"/>
    <mergeCell ref="K59:L59"/>
    <mergeCell ref="K60:L60"/>
    <mergeCell ref="M60:N60"/>
    <mergeCell ref="O59:P59"/>
    <mergeCell ref="O60:P60"/>
    <mergeCell ref="Q59:R59"/>
    <mergeCell ref="Q60:R60"/>
    <mergeCell ref="S59:T59"/>
    <mergeCell ref="S60:T60"/>
    <mergeCell ref="B62:H62"/>
    <mergeCell ref="I62:J62"/>
    <mergeCell ref="K62:L62"/>
    <mergeCell ref="M62:N62"/>
    <mergeCell ref="O62:P62"/>
    <mergeCell ref="Q62:R62"/>
    <mergeCell ref="S62:T62"/>
    <mergeCell ref="B55:F55"/>
    <mergeCell ref="B42:D42"/>
    <mergeCell ref="E42:F42"/>
    <mergeCell ref="Q42:R42"/>
    <mergeCell ref="G42:H42"/>
    <mergeCell ref="I42:J42"/>
    <mergeCell ref="K42:L42"/>
    <mergeCell ref="M42:N42"/>
    <mergeCell ref="O42:P42"/>
  </mergeCells>
  <dataValidations count="3">
    <dataValidation type="list" allowBlank="1" showInputMessage="1" showErrorMessage="1" sqref="T29:V34">
      <formula1>"○"</formula1>
    </dataValidation>
    <dataValidation type="list" allowBlank="1" showInputMessage="1" showErrorMessage="1" sqref="K57">
      <formula1>"*選択してください*,11:30～11:40,12:30～12:40,"</formula1>
    </dataValidation>
    <dataValidation type="list" allowBlank="1" showInputMessage="1" showErrorMessage="1" sqref="S52:T54">
      <formula1>"*選択下さい*,11:30ｰ40,12:30ｰ40,"</formula1>
    </dataValidation>
  </dataValidations>
  <hyperlinks>
    <hyperlink ref="C64" location="お問合せ・お申込み先!A1" display="お問合せ・お申込み先はこちら"/>
    <hyperlink ref="P26:W26" location="飲食関係申込書!A62" display="お弁当申込・昼食利用申込へ"/>
    <hyperlink ref="M64" location="利用申込書!A1" display="利用申込書へ"/>
  </hyperlinks>
  <printOptions/>
  <pageMargins left="0.3937007874015748" right="0.1968503937007874" top="0.5905511811023623" bottom="0.3937007874015748" header="0" footer="0"/>
  <pageSetup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sheetPr>
    <tabColor rgb="FF00B0F0"/>
  </sheetPr>
  <dimension ref="B1:X61"/>
  <sheetViews>
    <sheetView showGridLines="0" showRowColHeaders="0" showZeros="0" zoomScalePageLayoutView="0" workbookViewId="0" topLeftCell="A1">
      <selection activeCell="A1" sqref="A1"/>
    </sheetView>
  </sheetViews>
  <sheetFormatPr defaultColWidth="9.00390625" defaultRowHeight="13.5"/>
  <cols>
    <col min="1" max="1" width="1.00390625" style="0" customWidth="1"/>
    <col min="2" max="2" width="3.25390625" style="0" customWidth="1"/>
    <col min="3" max="3" width="11.75390625" style="0" customWidth="1"/>
    <col min="4" max="4" width="8.75390625" style="0" customWidth="1"/>
    <col min="5" max="9" width="3.875" style="0" customWidth="1"/>
    <col min="10" max="10" width="4.25390625" style="0" customWidth="1"/>
    <col min="11" max="16" width="3.875" style="0" customWidth="1"/>
    <col min="17" max="17" width="3.25390625" style="0" customWidth="1"/>
    <col min="18" max="23" width="3.875" style="0" customWidth="1"/>
    <col min="24" max="24" width="0.6171875" style="0" customWidth="1"/>
  </cols>
  <sheetData>
    <row r="1" spans="2:23" ht="16.5" customHeight="1" thickBot="1">
      <c r="B1" s="574"/>
      <c r="C1" s="574"/>
      <c r="D1" s="574"/>
      <c r="E1" s="447" t="s">
        <v>248</v>
      </c>
      <c r="F1" s="447"/>
      <c r="G1" s="447"/>
      <c r="H1" s="447"/>
      <c r="I1" s="447"/>
      <c r="J1" s="447"/>
      <c r="K1" s="447"/>
      <c r="L1" s="447"/>
      <c r="M1" s="447"/>
      <c r="N1" s="447"/>
      <c r="O1" s="103"/>
      <c r="P1" s="122"/>
      <c r="Q1" s="592" t="s">
        <v>167</v>
      </c>
      <c r="R1" s="593"/>
      <c r="S1" s="593"/>
      <c r="T1" s="590"/>
      <c r="U1" s="590"/>
      <c r="V1" s="590"/>
      <c r="W1" s="591"/>
    </row>
    <row r="2" spans="2:23" ht="7.5" customHeight="1">
      <c r="B2" s="10"/>
      <c r="C2" s="11"/>
      <c r="D2" s="12"/>
      <c r="E2" s="10"/>
      <c r="F2" s="10"/>
      <c r="G2" s="10"/>
      <c r="H2" s="10"/>
      <c r="I2" s="10"/>
      <c r="J2" s="10"/>
      <c r="K2" s="13"/>
      <c r="L2" s="10"/>
      <c r="M2" s="13"/>
      <c r="N2" s="10"/>
      <c r="O2" s="13"/>
      <c r="P2" s="13"/>
      <c r="Q2" s="14"/>
      <c r="R2" s="14"/>
      <c r="S2" s="14"/>
      <c r="T2" s="14"/>
      <c r="U2" s="14"/>
      <c r="V2" s="13"/>
      <c r="W2" s="13"/>
    </row>
    <row r="3" spans="3:23" ht="12.75" customHeight="1">
      <c r="C3" s="117" t="s">
        <v>344</v>
      </c>
      <c r="D3" s="14"/>
      <c r="E3" s="14"/>
      <c r="F3" s="14"/>
      <c r="G3" s="14"/>
      <c r="H3" s="14"/>
      <c r="I3" s="14"/>
      <c r="J3" s="14"/>
      <c r="K3" s="14"/>
      <c r="L3" s="14"/>
      <c r="M3" s="14"/>
      <c r="N3" s="14"/>
      <c r="O3" s="14"/>
      <c r="P3" s="14"/>
      <c r="Q3" s="14"/>
      <c r="R3" s="14"/>
      <c r="S3" s="14"/>
      <c r="T3" s="14"/>
      <c r="U3" s="14"/>
      <c r="V3" s="14"/>
      <c r="W3" s="13"/>
    </row>
    <row r="4" spans="2:23" ht="12.75" customHeight="1">
      <c r="B4" s="105"/>
      <c r="C4" s="117" t="s">
        <v>216</v>
      </c>
      <c r="D4" s="110"/>
      <c r="E4" s="110"/>
      <c r="F4" s="110"/>
      <c r="G4" s="110"/>
      <c r="H4" s="110"/>
      <c r="I4" s="110"/>
      <c r="J4" s="110"/>
      <c r="K4" s="110"/>
      <c r="L4" s="110"/>
      <c r="M4" s="110"/>
      <c r="N4" s="110"/>
      <c r="O4" s="110"/>
      <c r="P4" s="111"/>
      <c r="Q4" s="112"/>
      <c r="R4" s="112"/>
      <c r="S4" s="112"/>
      <c r="T4" s="112"/>
      <c r="U4" s="112"/>
      <c r="V4" s="112"/>
      <c r="W4" s="106"/>
    </row>
    <row r="5" spans="2:23" ht="12.75" customHeight="1">
      <c r="B5" s="16"/>
      <c r="C5" s="120" t="s">
        <v>218</v>
      </c>
      <c r="D5" s="113"/>
      <c r="E5" s="113"/>
      <c r="F5" s="113"/>
      <c r="G5" s="114"/>
      <c r="H5" s="114"/>
      <c r="I5" s="114"/>
      <c r="J5" s="114"/>
      <c r="K5" s="114"/>
      <c r="L5" s="114"/>
      <c r="M5" s="114"/>
      <c r="N5" s="114"/>
      <c r="O5" s="114"/>
      <c r="P5" s="114"/>
      <c r="Q5" s="114"/>
      <c r="R5" s="114"/>
      <c r="S5" s="114"/>
      <c r="T5" s="114"/>
      <c r="U5" s="114"/>
      <c r="V5" s="114"/>
      <c r="W5" s="13"/>
    </row>
    <row r="6" spans="2:23" s="1" customFormat="1" ht="12.75" customHeight="1">
      <c r="B6" s="17"/>
      <c r="C6" s="133"/>
      <c r="D6" s="275" t="s">
        <v>219</v>
      </c>
      <c r="E6" s="276"/>
      <c r="F6" s="277"/>
      <c r="G6" s="277"/>
      <c r="H6" s="277"/>
      <c r="I6" s="277"/>
      <c r="J6" s="276"/>
      <c r="K6" s="276"/>
      <c r="L6" s="276"/>
      <c r="M6" s="276"/>
      <c r="N6" s="276"/>
      <c r="O6" s="276"/>
      <c r="P6" s="276"/>
      <c r="Q6" s="276"/>
      <c r="R6" s="276"/>
      <c r="S6" s="278"/>
      <c r="T6" s="278"/>
      <c r="U6" s="278"/>
      <c r="V6" s="278"/>
      <c r="W6" s="107"/>
    </row>
    <row r="7" spans="2:23" s="1" customFormat="1" ht="12.75" customHeight="1">
      <c r="B7" s="17"/>
      <c r="C7" s="133"/>
      <c r="D7" s="275" t="s">
        <v>220</v>
      </c>
      <c r="E7" s="276"/>
      <c r="F7" s="277"/>
      <c r="G7" s="277"/>
      <c r="H7" s="277"/>
      <c r="I7" s="277"/>
      <c r="J7" s="276"/>
      <c r="K7" s="276"/>
      <c r="L7" s="276"/>
      <c r="M7" s="276"/>
      <c r="N7" s="276"/>
      <c r="O7" s="276"/>
      <c r="P7" s="276"/>
      <c r="Q7" s="276"/>
      <c r="R7" s="276"/>
      <c r="S7" s="278"/>
      <c r="T7" s="278"/>
      <c r="U7" s="278"/>
      <c r="V7" s="278"/>
      <c r="W7" s="107"/>
    </row>
    <row r="8" spans="2:23" s="1" customFormat="1" ht="12.75" customHeight="1">
      <c r="B8" s="17"/>
      <c r="C8" s="133"/>
      <c r="D8" s="275" t="s">
        <v>221</v>
      </c>
      <c r="E8" s="276"/>
      <c r="F8" s="277"/>
      <c r="G8" s="277"/>
      <c r="H8" s="277"/>
      <c r="I8" s="277"/>
      <c r="J8" s="276"/>
      <c r="K8" s="276"/>
      <c r="L8" s="276"/>
      <c r="M8" s="276"/>
      <c r="N8" s="276"/>
      <c r="O8" s="276"/>
      <c r="P8" s="276"/>
      <c r="Q8" s="276"/>
      <c r="R8" s="276"/>
      <c r="S8" s="278"/>
      <c r="T8" s="278"/>
      <c r="U8" s="278"/>
      <c r="V8" s="278"/>
      <c r="W8" s="107"/>
    </row>
    <row r="9" spans="2:23" s="1" customFormat="1" ht="12.75" customHeight="1">
      <c r="B9" s="17"/>
      <c r="C9" s="133"/>
      <c r="D9" s="275" t="s">
        <v>222</v>
      </c>
      <c r="E9" s="276"/>
      <c r="F9" s="277"/>
      <c r="G9" s="277"/>
      <c r="H9" s="277"/>
      <c r="I9" s="277"/>
      <c r="J9" s="276"/>
      <c r="K9" s="276"/>
      <c r="L9" s="276"/>
      <c r="M9" s="276"/>
      <c r="N9" s="276"/>
      <c r="O9" s="276"/>
      <c r="P9" s="276"/>
      <c r="Q9" s="276"/>
      <c r="R9" s="276"/>
      <c r="S9" s="278"/>
      <c r="T9" s="278"/>
      <c r="U9" s="278"/>
      <c r="V9" s="278"/>
      <c r="W9" s="107"/>
    </row>
    <row r="10" spans="2:23" s="1" customFormat="1" ht="11.25" customHeight="1">
      <c r="B10" s="17"/>
      <c r="C10" s="118"/>
      <c r="D10" s="115" t="s">
        <v>217</v>
      </c>
      <c r="E10" s="116"/>
      <c r="F10" s="85"/>
      <c r="G10" s="85"/>
      <c r="H10" s="85"/>
      <c r="I10" s="85"/>
      <c r="J10" s="116"/>
      <c r="K10" s="85"/>
      <c r="L10" s="85"/>
      <c r="M10" s="85"/>
      <c r="N10" s="85"/>
      <c r="O10" s="85"/>
      <c r="P10" s="85"/>
      <c r="Q10" s="85"/>
      <c r="R10" s="85"/>
      <c r="S10" s="85"/>
      <c r="T10" s="132"/>
      <c r="U10" s="18"/>
      <c r="V10" s="85"/>
      <c r="W10" s="107"/>
    </row>
    <row r="11" spans="2:23" ht="12" customHeight="1">
      <c r="B11" s="146" t="s">
        <v>63</v>
      </c>
      <c r="C11" s="15"/>
      <c r="D11" s="15"/>
      <c r="E11" s="15" t="s">
        <v>185</v>
      </c>
      <c r="F11" s="15"/>
      <c r="G11" s="15"/>
      <c r="H11" s="15"/>
      <c r="I11" s="15"/>
      <c r="J11" s="15"/>
      <c r="K11" s="15"/>
      <c r="L11" s="15"/>
      <c r="M11" s="15"/>
      <c r="N11" s="15"/>
      <c r="O11" s="15"/>
      <c r="P11" s="15"/>
      <c r="Q11" s="15"/>
      <c r="R11" s="15"/>
      <c r="S11" s="15"/>
      <c r="T11" s="132"/>
      <c r="U11" s="18"/>
      <c r="V11" s="1"/>
      <c r="W11" s="20"/>
    </row>
    <row r="12" spans="2:23" ht="13.5" customHeight="1">
      <c r="B12" s="880" t="s">
        <v>11</v>
      </c>
      <c r="C12" s="881"/>
      <c r="D12" s="882"/>
      <c r="E12" s="320" t="s">
        <v>61</v>
      </c>
      <c r="F12" s="321">
        <f>'利用申込書'!$F$9</f>
        <v>0</v>
      </c>
      <c r="G12" s="886">
        <f>'利用申込書'!$G$9</f>
        <v>0</v>
      </c>
      <c r="H12" s="886"/>
      <c r="I12" s="909">
        <f>'利用申込書'!$I$9</f>
        <v>0</v>
      </c>
      <c r="J12" s="909"/>
      <c r="K12" s="909"/>
      <c r="L12" s="909"/>
      <c r="M12" s="909"/>
      <c r="N12" s="909"/>
      <c r="O12" s="909"/>
      <c r="P12" s="909"/>
      <c r="Q12" s="909"/>
      <c r="R12" s="909"/>
      <c r="S12" s="909"/>
      <c r="T12" s="909"/>
      <c r="U12" s="909"/>
      <c r="V12" s="909"/>
      <c r="W12" s="910"/>
    </row>
    <row r="13" spans="2:23" ht="13.5" customHeight="1">
      <c r="B13" s="880" t="s">
        <v>12</v>
      </c>
      <c r="C13" s="881"/>
      <c r="D13" s="882"/>
      <c r="E13" s="885">
        <f>'利用申込書'!$E$10</f>
        <v>0</v>
      </c>
      <c r="F13" s="886"/>
      <c r="G13" s="886"/>
      <c r="H13" s="886"/>
      <c r="I13" s="886"/>
      <c r="J13" s="886"/>
      <c r="K13" s="886"/>
      <c r="L13" s="886"/>
      <c r="M13" s="886"/>
      <c r="N13" s="886"/>
      <c r="O13" s="886"/>
      <c r="P13" s="886"/>
      <c r="Q13" s="886"/>
      <c r="R13" s="886"/>
      <c r="S13" s="886"/>
      <c r="T13" s="886"/>
      <c r="U13" s="886"/>
      <c r="V13" s="886"/>
      <c r="W13" s="887"/>
    </row>
    <row r="14" spans="2:23" ht="13.5" customHeight="1">
      <c r="B14" s="897" t="s">
        <v>70</v>
      </c>
      <c r="C14" s="898"/>
      <c r="D14" s="899"/>
      <c r="E14" s="885">
        <f>'利用申込書'!$E$11</f>
        <v>0</v>
      </c>
      <c r="F14" s="886"/>
      <c r="G14" s="886"/>
      <c r="H14" s="886"/>
      <c r="I14" s="886"/>
      <c r="J14" s="886"/>
      <c r="K14" s="886"/>
      <c r="L14" s="886"/>
      <c r="M14" s="886"/>
      <c r="N14" s="886"/>
      <c r="O14" s="886"/>
      <c r="P14" s="887"/>
      <c r="Q14" s="911" t="s">
        <v>72</v>
      </c>
      <c r="R14" s="912"/>
      <c r="S14" s="886">
        <f>'利用申込書'!$S$11</f>
        <v>0</v>
      </c>
      <c r="T14" s="886"/>
      <c r="U14" s="886"/>
      <c r="V14" s="886"/>
      <c r="W14" s="887"/>
    </row>
    <row r="15" spans="2:23" ht="13.5" customHeight="1">
      <c r="B15" s="900" t="s">
        <v>13</v>
      </c>
      <c r="C15" s="901"/>
      <c r="D15" s="902"/>
      <c r="E15" s="903" t="s">
        <v>14</v>
      </c>
      <c r="F15" s="905">
        <f>'利用申込書'!$F$12</f>
        <v>0</v>
      </c>
      <c r="G15" s="905"/>
      <c r="H15" s="905"/>
      <c r="I15" s="905"/>
      <c r="J15" s="905"/>
      <c r="K15" s="905"/>
      <c r="L15" s="905"/>
      <c r="M15" s="905"/>
      <c r="N15" s="906"/>
      <c r="O15" s="903" t="s">
        <v>15</v>
      </c>
      <c r="P15" s="907">
        <f>'利用申込書'!$P$12</f>
        <v>0</v>
      </c>
      <c r="Q15" s="905"/>
      <c r="R15" s="905"/>
      <c r="S15" s="905"/>
      <c r="T15" s="905"/>
      <c r="U15" s="905"/>
      <c r="V15" s="905"/>
      <c r="W15" s="906"/>
    </row>
    <row r="16" spans="2:23" ht="13.5" customHeight="1">
      <c r="B16" s="889" t="s">
        <v>16</v>
      </c>
      <c r="C16" s="890"/>
      <c r="D16" s="891"/>
      <c r="E16" s="904"/>
      <c r="F16" s="892">
        <f>'利用申込書'!$F$13</f>
        <v>0</v>
      </c>
      <c r="G16" s="892"/>
      <c r="H16" s="892"/>
      <c r="I16" s="892"/>
      <c r="J16" s="892"/>
      <c r="K16" s="892"/>
      <c r="L16" s="892"/>
      <c r="M16" s="892"/>
      <c r="N16" s="893"/>
      <c r="O16" s="904"/>
      <c r="P16" s="883">
        <f>'利用申込書'!$P$13</f>
        <v>0</v>
      </c>
      <c r="Q16" s="883"/>
      <c r="R16" s="883"/>
      <c r="S16" s="883"/>
      <c r="T16" s="883"/>
      <c r="U16" s="883"/>
      <c r="V16" s="883"/>
      <c r="W16" s="884"/>
    </row>
    <row r="17" spans="2:23" ht="16.5" customHeight="1">
      <c r="B17" s="897" t="s">
        <v>17</v>
      </c>
      <c r="C17" s="898"/>
      <c r="D17" s="899"/>
      <c r="E17" s="885">
        <f>'利用申込書'!$E$14</f>
        <v>0</v>
      </c>
      <c r="F17" s="886"/>
      <c r="G17" s="214" t="s">
        <v>193</v>
      </c>
      <c r="H17" s="886">
        <f>'利用申込書'!$H$14</f>
        <v>0</v>
      </c>
      <c r="I17" s="886"/>
      <c r="J17" s="307" t="s">
        <v>0</v>
      </c>
      <c r="K17" s="886">
        <f>'利用申込書'!$K$14</f>
        <v>0</v>
      </c>
      <c r="L17" s="886"/>
      <c r="M17" s="885" t="s">
        <v>18</v>
      </c>
      <c r="N17" s="886"/>
      <c r="O17" s="887"/>
      <c r="P17" s="886">
        <f>'利用申込書'!$P$14</f>
        <v>0</v>
      </c>
      <c r="Q17" s="886"/>
      <c r="R17" s="307" t="s">
        <v>0</v>
      </c>
      <c r="S17" s="886">
        <f>'利用申込書'!$S$14</f>
        <v>0</v>
      </c>
      <c r="T17" s="886"/>
      <c r="U17" s="307" t="s">
        <v>0</v>
      </c>
      <c r="V17" s="886">
        <f>'利用申込書'!$V$14</f>
        <v>0</v>
      </c>
      <c r="W17" s="887"/>
    </row>
    <row r="18" spans="2:23" ht="13.5" customHeight="1">
      <c r="B18" s="897" t="s">
        <v>1</v>
      </c>
      <c r="C18" s="898"/>
      <c r="D18" s="899"/>
      <c r="E18" s="908" t="str">
        <f>'利用申込書'!$E$15</f>
        <v>            ＠</v>
      </c>
      <c r="F18" s="909"/>
      <c r="G18" s="909"/>
      <c r="H18" s="909"/>
      <c r="I18" s="909"/>
      <c r="J18" s="909"/>
      <c r="K18" s="909"/>
      <c r="L18" s="909"/>
      <c r="M18" s="909"/>
      <c r="N18" s="909"/>
      <c r="O18" s="909"/>
      <c r="P18" s="909"/>
      <c r="Q18" s="909"/>
      <c r="R18" s="909"/>
      <c r="S18" s="909"/>
      <c r="T18" s="909"/>
      <c r="U18" s="909"/>
      <c r="V18" s="909"/>
      <c r="W18" s="910"/>
    </row>
    <row r="19" spans="2:23" ht="3.75" customHeight="1">
      <c r="B19" s="35"/>
      <c r="C19" s="35"/>
      <c r="D19" s="35"/>
      <c r="E19" s="34"/>
      <c r="F19" s="34"/>
      <c r="G19" s="34"/>
      <c r="H19" s="34"/>
      <c r="I19" s="34"/>
      <c r="J19" s="34"/>
      <c r="K19" s="34"/>
      <c r="L19" s="34"/>
      <c r="M19" s="34"/>
      <c r="N19" s="34"/>
      <c r="O19" s="34"/>
      <c r="P19" s="34"/>
      <c r="Q19" s="34"/>
      <c r="R19" s="34"/>
      <c r="S19" s="34"/>
      <c r="T19" s="34"/>
      <c r="U19" s="34"/>
      <c r="V19" s="34"/>
      <c r="W19" s="34"/>
    </row>
    <row r="20" spans="2:23" ht="13.5" customHeight="1">
      <c r="B20" s="146" t="s">
        <v>62</v>
      </c>
      <c r="C20" s="30"/>
      <c r="D20" s="30"/>
      <c r="E20" s="30"/>
      <c r="F20" s="30"/>
      <c r="G20" s="30"/>
      <c r="H20" s="30"/>
      <c r="I20" s="30"/>
      <c r="J20" s="34"/>
      <c r="K20" s="34"/>
      <c r="L20" s="19"/>
      <c r="M20" s="19"/>
      <c r="N20" s="19"/>
      <c r="O20" s="19"/>
      <c r="P20" s="19"/>
      <c r="Q20" s="19"/>
      <c r="R20" s="19"/>
      <c r="S20" s="19"/>
      <c r="T20" s="19"/>
      <c r="U20" s="19"/>
      <c r="V20" s="19"/>
      <c r="W20" s="19"/>
    </row>
    <row r="21" spans="2:23" ht="13.5" customHeight="1">
      <c r="B21" s="880" t="s">
        <v>11</v>
      </c>
      <c r="C21" s="881"/>
      <c r="D21" s="882"/>
      <c r="E21" s="323" t="s">
        <v>61</v>
      </c>
      <c r="F21" s="321">
        <f>'利用申込書'!$F$18</f>
        <v>0</v>
      </c>
      <c r="G21" s="322">
        <f>'利用申込書'!$G$18</f>
        <v>0</v>
      </c>
      <c r="H21" s="909">
        <f>'利用申込書'!$H$18</f>
        <v>0</v>
      </c>
      <c r="I21" s="909"/>
      <c r="J21" s="909"/>
      <c r="K21" s="909"/>
      <c r="L21" s="909"/>
      <c r="M21" s="909"/>
      <c r="N21" s="909"/>
      <c r="O21" s="909"/>
      <c r="P21" s="909"/>
      <c r="Q21" s="909"/>
      <c r="R21" s="909"/>
      <c r="S21" s="909"/>
      <c r="T21" s="909"/>
      <c r="U21" s="909"/>
      <c r="V21" s="909"/>
      <c r="W21" s="910"/>
    </row>
    <row r="22" spans="2:23" ht="13.5" customHeight="1">
      <c r="B22" s="880" t="s">
        <v>12</v>
      </c>
      <c r="C22" s="881"/>
      <c r="D22" s="882"/>
      <c r="E22" s="885">
        <f>'利用申込書'!$E$19</f>
        <v>0</v>
      </c>
      <c r="F22" s="886"/>
      <c r="G22" s="886"/>
      <c r="H22" s="886"/>
      <c r="I22" s="886"/>
      <c r="J22" s="886"/>
      <c r="K22" s="886"/>
      <c r="L22" s="886"/>
      <c r="M22" s="886"/>
      <c r="N22" s="886"/>
      <c r="O22" s="886"/>
      <c r="P22" s="886"/>
      <c r="Q22" s="886"/>
      <c r="R22" s="886"/>
      <c r="S22" s="886"/>
      <c r="T22" s="886"/>
      <c r="U22" s="886"/>
      <c r="V22" s="886"/>
      <c r="W22" s="887"/>
    </row>
    <row r="23" spans="2:23" ht="13.5" customHeight="1">
      <c r="B23" s="897" t="s">
        <v>74</v>
      </c>
      <c r="C23" s="898"/>
      <c r="D23" s="899"/>
      <c r="E23" s="885">
        <f>'利用申込書'!$E$20</f>
        <v>0</v>
      </c>
      <c r="F23" s="886"/>
      <c r="G23" s="886"/>
      <c r="H23" s="886"/>
      <c r="I23" s="886"/>
      <c r="J23" s="886"/>
      <c r="K23" s="886"/>
      <c r="L23" s="886"/>
      <c r="M23" s="886"/>
      <c r="N23" s="886"/>
      <c r="O23" s="886"/>
      <c r="P23" s="887"/>
      <c r="Q23" s="911" t="s">
        <v>107</v>
      </c>
      <c r="R23" s="912"/>
      <c r="S23" s="886">
        <f>'利用申込書'!$S$20</f>
        <v>0</v>
      </c>
      <c r="T23" s="886"/>
      <c r="U23" s="886"/>
      <c r="V23" s="886"/>
      <c r="W23" s="887"/>
    </row>
    <row r="24" spans="2:23" ht="13.5" customHeight="1">
      <c r="B24" s="900" t="s">
        <v>13</v>
      </c>
      <c r="C24" s="901"/>
      <c r="D24" s="902"/>
      <c r="E24" s="903" t="s">
        <v>14</v>
      </c>
      <c r="F24" s="905">
        <f>'利用申込書'!$F$21</f>
        <v>0</v>
      </c>
      <c r="G24" s="905"/>
      <c r="H24" s="905"/>
      <c r="I24" s="905"/>
      <c r="J24" s="905"/>
      <c r="K24" s="905"/>
      <c r="L24" s="905"/>
      <c r="M24" s="905"/>
      <c r="N24" s="906"/>
      <c r="O24" s="903" t="s">
        <v>15</v>
      </c>
      <c r="P24" s="913">
        <f>'利用申込書'!$P$21</f>
        <v>0</v>
      </c>
      <c r="Q24" s="913"/>
      <c r="R24" s="913"/>
      <c r="S24" s="913"/>
      <c r="T24" s="913"/>
      <c r="U24" s="913"/>
      <c r="V24" s="913"/>
      <c r="W24" s="914"/>
    </row>
    <row r="25" spans="2:23" ht="13.5" customHeight="1">
      <c r="B25" s="889" t="s">
        <v>75</v>
      </c>
      <c r="C25" s="890"/>
      <c r="D25" s="891"/>
      <c r="E25" s="904"/>
      <c r="F25" s="892">
        <f>'利用申込書'!$F$22</f>
        <v>0</v>
      </c>
      <c r="G25" s="892"/>
      <c r="H25" s="892"/>
      <c r="I25" s="892"/>
      <c r="J25" s="892"/>
      <c r="K25" s="892"/>
      <c r="L25" s="892"/>
      <c r="M25" s="892"/>
      <c r="N25" s="893"/>
      <c r="O25" s="904"/>
      <c r="P25" s="883">
        <f>'利用申込書'!$P$22</f>
        <v>0</v>
      </c>
      <c r="Q25" s="883"/>
      <c r="R25" s="883"/>
      <c r="S25" s="883"/>
      <c r="T25" s="883"/>
      <c r="U25" s="883"/>
      <c r="V25" s="883"/>
      <c r="W25" s="884"/>
    </row>
    <row r="26" spans="2:23" ht="16.5" customHeight="1">
      <c r="B26" s="897" t="s">
        <v>17</v>
      </c>
      <c r="C26" s="898"/>
      <c r="D26" s="899"/>
      <c r="E26" s="885">
        <f>'利用申込書'!$E$23</f>
        <v>0</v>
      </c>
      <c r="F26" s="886"/>
      <c r="G26" s="214" t="s">
        <v>193</v>
      </c>
      <c r="H26" s="886">
        <f>'利用申込書'!$H$23</f>
        <v>0</v>
      </c>
      <c r="I26" s="886"/>
      <c r="J26" s="307" t="s">
        <v>0</v>
      </c>
      <c r="K26" s="886">
        <f>'利用申込書'!$K$23</f>
        <v>0</v>
      </c>
      <c r="L26" s="886"/>
      <c r="M26" s="885" t="s">
        <v>18</v>
      </c>
      <c r="N26" s="886"/>
      <c r="O26" s="887"/>
      <c r="P26" s="886">
        <f>'利用申込書'!$P$23</f>
        <v>0</v>
      </c>
      <c r="Q26" s="886"/>
      <c r="R26" s="307" t="s">
        <v>0</v>
      </c>
      <c r="S26" s="886">
        <f>'利用申込書'!$S$23</f>
        <v>0</v>
      </c>
      <c r="T26" s="886"/>
      <c r="U26" s="307" t="s">
        <v>0</v>
      </c>
      <c r="V26" s="886">
        <f>'利用申込書'!$V$23</f>
        <v>0</v>
      </c>
      <c r="W26" s="887"/>
    </row>
    <row r="27" spans="2:23" ht="13.5" customHeight="1">
      <c r="B27" s="897" t="s">
        <v>1</v>
      </c>
      <c r="C27" s="898"/>
      <c r="D27" s="899"/>
      <c r="E27" s="908" t="str">
        <f>'利用申込書'!$E$24</f>
        <v>   　　　　　＠</v>
      </c>
      <c r="F27" s="909"/>
      <c r="G27" s="909"/>
      <c r="H27" s="909"/>
      <c r="I27" s="909"/>
      <c r="J27" s="909"/>
      <c r="K27" s="909"/>
      <c r="L27" s="909"/>
      <c r="M27" s="909"/>
      <c r="N27" s="909"/>
      <c r="O27" s="909"/>
      <c r="P27" s="909"/>
      <c r="Q27" s="909"/>
      <c r="R27" s="909"/>
      <c r="S27" s="909"/>
      <c r="T27" s="909"/>
      <c r="U27" s="909"/>
      <c r="V27" s="909"/>
      <c r="W27" s="910"/>
    </row>
    <row r="28" spans="2:23" ht="3.75" customHeight="1">
      <c r="B28" s="35"/>
      <c r="C28" s="35"/>
      <c r="D28" s="35"/>
      <c r="E28" s="34"/>
      <c r="F28" s="34"/>
      <c r="G28" s="34"/>
      <c r="H28" s="34"/>
      <c r="I28" s="34"/>
      <c r="J28" s="34"/>
      <c r="K28" s="34"/>
      <c r="L28" s="34"/>
      <c r="M28" s="34"/>
      <c r="N28" s="34"/>
      <c r="O28" s="34"/>
      <c r="P28" s="34"/>
      <c r="Q28" s="34"/>
      <c r="R28" s="34"/>
      <c r="S28" s="34"/>
      <c r="T28" s="34"/>
      <c r="U28" s="34"/>
      <c r="V28" s="34"/>
      <c r="W28" s="34"/>
    </row>
    <row r="29" spans="2:23" ht="13.5" customHeight="1">
      <c r="B29" s="145" t="s">
        <v>64</v>
      </c>
      <c r="C29" s="35"/>
      <c r="D29" s="35"/>
      <c r="E29" s="34"/>
      <c r="F29" s="34"/>
      <c r="G29" s="34"/>
      <c r="H29" s="34"/>
      <c r="I29" s="34"/>
      <c r="J29" s="34"/>
      <c r="K29" s="34"/>
      <c r="L29" s="34"/>
      <c r="M29" s="132"/>
      <c r="N29" s="132"/>
      <c r="O29" s="132"/>
      <c r="P29" s="241"/>
      <c r="Q29" s="241"/>
      <c r="R29" s="241"/>
      <c r="S29" s="241"/>
      <c r="T29" s="241"/>
      <c r="U29" s="241"/>
      <c r="V29" s="241"/>
      <c r="W29" s="241"/>
    </row>
    <row r="30" spans="2:23" ht="1.5" customHeight="1">
      <c r="B30" s="34"/>
      <c r="C30" s="35"/>
      <c r="D30" s="35"/>
      <c r="E30" s="34"/>
      <c r="F30" s="34"/>
      <c r="G30" s="34"/>
      <c r="H30" s="34"/>
      <c r="I30" s="34"/>
      <c r="J30" s="34"/>
      <c r="K30" s="34"/>
      <c r="L30" s="34"/>
      <c r="M30" s="132"/>
      <c r="N30" s="132"/>
      <c r="O30" s="132"/>
      <c r="P30" s="123"/>
      <c r="Q30" s="123"/>
      <c r="R30" s="123"/>
      <c r="S30" s="123"/>
      <c r="T30" s="123"/>
      <c r="U30" s="123"/>
      <c r="V30" s="123"/>
      <c r="W30" s="123"/>
    </row>
    <row r="31" spans="2:23" ht="16.5" customHeight="1">
      <c r="B31" s="685" t="s">
        <v>35</v>
      </c>
      <c r="C31" s="950"/>
      <c r="D31" s="686"/>
      <c r="E31" s="912">
        <f>'利用申込書'!$E$38</f>
        <v>0</v>
      </c>
      <c r="F31" s="912"/>
      <c r="G31" s="912"/>
      <c r="H31" s="912"/>
      <c r="I31" s="912"/>
      <c r="J31" s="912"/>
      <c r="K31" s="912"/>
      <c r="L31" s="912"/>
      <c r="M31" s="912"/>
      <c r="N31" s="912"/>
      <c r="O31" s="912"/>
      <c r="P31" s="912"/>
      <c r="Q31" s="912"/>
      <c r="R31" s="912"/>
      <c r="S31" s="912"/>
      <c r="T31" s="912"/>
      <c r="U31" s="912"/>
      <c r="V31" s="912"/>
      <c r="W31" s="915"/>
    </row>
    <row r="32" spans="2:23" ht="16.5" customHeight="1">
      <c r="B32" s="685" t="s">
        <v>19</v>
      </c>
      <c r="C32" s="950"/>
      <c r="D32" s="686"/>
      <c r="E32" s="996">
        <f>'利用申込書'!$F$27</f>
        <v>0</v>
      </c>
      <c r="F32" s="997"/>
      <c r="G32" s="324" t="s">
        <v>123</v>
      </c>
      <c r="H32" s="325">
        <f>'利用申込書'!$H$48</f>
        <v>0</v>
      </c>
      <c r="I32" s="324" t="s">
        <v>21</v>
      </c>
      <c r="J32" s="325">
        <f>'利用申込書'!$J$48</f>
        <v>0</v>
      </c>
      <c r="K32" s="324" t="s">
        <v>65</v>
      </c>
      <c r="L32" s="326">
        <f>'利用申込書'!$L$48</f>
        <v>0</v>
      </c>
      <c r="M32" s="327" t="s">
        <v>205</v>
      </c>
      <c r="N32" s="325">
        <f>'利用申込書'!$N$48</f>
        <v>0</v>
      </c>
      <c r="O32" s="324" t="s">
        <v>2</v>
      </c>
      <c r="P32" s="325">
        <f>'利用申込書'!$P$48</f>
        <v>0</v>
      </c>
      <c r="Q32" s="324" t="s">
        <v>115</v>
      </c>
      <c r="R32" s="325">
        <f>'利用申込書'!$R$48</f>
        <v>0</v>
      </c>
      <c r="S32" s="324" t="s">
        <v>2</v>
      </c>
      <c r="T32" s="328">
        <f>'利用申込書'!$T$48</f>
        <v>0</v>
      </c>
      <c r="U32" s="324" t="s">
        <v>181</v>
      </c>
      <c r="V32" s="324"/>
      <c r="W32" s="329"/>
    </row>
    <row r="33" spans="2:23" ht="6.75" customHeight="1" thickBot="1">
      <c r="B33" s="147"/>
      <c r="C33" s="147"/>
      <c r="D33" s="147"/>
      <c r="E33" s="123"/>
      <c r="F33" s="148"/>
      <c r="G33" s="148"/>
      <c r="H33" s="148"/>
      <c r="I33" s="123"/>
      <c r="J33" s="132"/>
      <c r="K33" s="132"/>
      <c r="L33" s="123"/>
      <c r="M33" s="149"/>
      <c r="N33" s="150"/>
      <c r="O33" s="123"/>
      <c r="P33" s="123"/>
      <c r="Q33" s="123"/>
      <c r="R33" s="123"/>
      <c r="S33" s="123"/>
      <c r="T33" s="123"/>
      <c r="U33" s="123"/>
      <c r="V33" s="123"/>
      <c r="W33" s="132"/>
    </row>
    <row r="34" spans="2:23" ht="18.75" customHeight="1" thickBot="1">
      <c r="B34" s="981" t="s">
        <v>227</v>
      </c>
      <c r="C34" s="982"/>
      <c r="D34" s="982"/>
      <c r="E34" s="983" t="s">
        <v>338</v>
      </c>
      <c r="F34" s="984"/>
      <c r="G34" s="984"/>
      <c r="H34" s="984"/>
      <c r="I34" s="984"/>
      <c r="J34" s="984"/>
      <c r="K34" s="984"/>
      <c r="L34" s="984"/>
      <c r="M34" s="984"/>
      <c r="N34" s="984"/>
      <c r="O34" s="984"/>
      <c r="P34" s="984"/>
      <c r="Q34" s="984"/>
      <c r="R34" s="984"/>
      <c r="S34" s="984"/>
      <c r="T34" s="984"/>
      <c r="U34" s="985"/>
      <c r="V34" s="243"/>
      <c r="W34" s="243"/>
    </row>
    <row r="35" spans="2:23" ht="16.5" customHeight="1" thickBot="1">
      <c r="B35" s="305" t="s">
        <v>213</v>
      </c>
      <c r="C35" s="305"/>
      <c r="D35" s="305"/>
      <c r="E35" s="34" t="s">
        <v>249</v>
      </c>
      <c r="F35" s="305"/>
      <c r="G35" s="34"/>
      <c r="H35" s="34"/>
      <c r="I35" s="34"/>
      <c r="J35" s="34"/>
      <c r="K35" s="34"/>
      <c r="L35" s="34"/>
      <c r="M35" s="34"/>
      <c r="N35" s="34"/>
      <c r="O35" s="34"/>
      <c r="P35" s="34"/>
      <c r="Q35" s="34"/>
      <c r="R35" s="34"/>
      <c r="S35" s="34"/>
      <c r="T35" s="34"/>
      <c r="U35" s="34"/>
      <c r="V35" s="34"/>
      <c r="W35" s="34"/>
    </row>
    <row r="36" spans="2:23" ht="15" customHeight="1">
      <c r="B36" s="377" t="s">
        <v>206</v>
      </c>
      <c r="C36" s="378"/>
      <c r="D36" s="379"/>
      <c r="E36" s="849" t="s">
        <v>223</v>
      </c>
      <c r="F36" s="849"/>
      <c r="G36" s="849"/>
      <c r="H36" s="1015" t="s">
        <v>208</v>
      </c>
      <c r="I36" s="1015"/>
      <c r="J36" s="718"/>
      <c r="K36" s="998" t="s">
        <v>224</v>
      </c>
      <c r="L36" s="999"/>
      <c r="M36" s="1000"/>
      <c r="N36" s="1004" t="s">
        <v>209</v>
      </c>
      <c r="O36" s="1005"/>
      <c r="P36" s="1005"/>
      <c r="Q36" s="1005"/>
      <c r="R36" s="1005"/>
      <c r="S36" s="1005"/>
      <c r="T36" s="1005"/>
      <c r="U36" s="1005"/>
      <c r="V36" s="1005"/>
      <c r="W36" s="1006"/>
    </row>
    <row r="37" spans="2:23" ht="26.25" customHeight="1">
      <c r="B37" s="583"/>
      <c r="C37" s="988" t="s">
        <v>257</v>
      </c>
      <c r="D37" s="989"/>
      <c r="E37" s="1016"/>
      <c r="F37" s="1017"/>
      <c r="G37" s="1018"/>
      <c r="H37" s="990"/>
      <c r="I37" s="991"/>
      <c r="J37" s="991"/>
      <c r="K37" s="1001">
        <f>E37*H37</f>
        <v>0</v>
      </c>
      <c r="L37" s="1002"/>
      <c r="M37" s="1003"/>
      <c r="N37" s="1007" t="s">
        <v>258</v>
      </c>
      <c r="O37" s="1008"/>
      <c r="P37" s="1008"/>
      <c r="Q37" s="1008"/>
      <c r="R37" s="1008"/>
      <c r="S37" s="1008"/>
      <c r="T37" s="1008"/>
      <c r="U37" s="1008"/>
      <c r="V37" s="1008"/>
      <c r="W37" s="1009"/>
    </row>
    <row r="38" spans="2:23" ht="36" customHeight="1" thickBot="1">
      <c r="B38" s="586"/>
      <c r="C38" s="992" t="s">
        <v>210</v>
      </c>
      <c r="D38" s="993"/>
      <c r="E38" s="972"/>
      <c r="F38" s="973"/>
      <c r="G38" s="973"/>
      <c r="H38" s="973"/>
      <c r="I38" s="973"/>
      <c r="J38" s="973"/>
      <c r="K38" s="973"/>
      <c r="L38" s="973"/>
      <c r="M38" s="973"/>
      <c r="N38" s="973"/>
      <c r="O38" s="973"/>
      <c r="P38" s="973"/>
      <c r="Q38" s="973"/>
      <c r="R38" s="973"/>
      <c r="S38" s="973"/>
      <c r="T38" s="973"/>
      <c r="U38" s="973"/>
      <c r="V38" s="973"/>
      <c r="W38" s="974"/>
    </row>
    <row r="39" spans="2:23" ht="6" customHeight="1" thickBot="1">
      <c r="B39" s="221"/>
      <c r="C39" s="221"/>
      <c r="D39" s="221"/>
      <c r="E39" s="221"/>
      <c r="F39" s="221"/>
      <c r="G39" s="34"/>
      <c r="H39" s="34"/>
      <c r="I39" s="34"/>
      <c r="J39" s="34"/>
      <c r="K39" s="34"/>
      <c r="L39" s="34"/>
      <c r="M39" s="34"/>
      <c r="N39" s="34"/>
      <c r="O39" s="34"/>
      <c r="P39" s="34"/>
      <c r="Q39" s="34"/>
      <c r="R39" s="34"/>
      <c r="S39" s="34"/>
      <c r="T39" s="34"/>
      <c r="U39" s="34"/>
      <c r="V39" s="34"/>
      <c r="W39" s="34"/>
    </row>
    <row r="40" spans="2:23" ht="13.5" customHeight="1" thickBot="1">
      <c r="B40" s="221" t="s">
        <v>214</v>
      </c>
      <c r="C40" s="221"/>
      <c r="D40" s="150" t="s">
        <v>335</v>
      </c>
      <c r="E40" s="150"/>
      <c r="F40" s="221"/>
      <c r="G40" s="34"/>
      <c r="H40" s="34"/>
      <c r="I40" s="34"/>
      <c r="J40" s="34"/>
      <c r="K40" s="34"/>
      <c r="L40" s="34" t="s">
        <v>250</v>
      </c>
      <c r="M40" s="34"/>
      <c r="N40" s="34"/>
      <c r="O40" s="34"/>
      <c r="P40" s="34"/>
      <c r="Q40" s="542" t="s">
        <v>224</v>
      </c>
      <c r="R40" s="542"/>
      <c r="S40" s="542"/>
      <c r="T40" s="975">
        <f>SUM(T43:V57)</f>
        <v>0</v>
      </c>
      <c r="U40" s="976"/>
      <c r="V40" s="977"/>
      <c r="W40" s="34"/>
    </row>
    <row r="41" spans="2:23" ht="1.5" customHeight="1" hidden="1" thickBot="1">
      <c r="B41" s="221"/>
      <c r="C41" s="221"/>
      <c r="D41" s="221"/>
      <c r="E41" s="221"/>
      <c r="F41" s="221"/>
      <c r="G41" s="34"/>
      <c r="H41" s="34"/>
      <c r="I41" s="34"/>
      <c r="J41" s="34"/>
      <c r="K41" s="34"/>
      <c r="L41" s="34"/>
      <c r="M41" s="34"/>
      <c r="N41" s="34"/>
      <c r="O41" s="34"/>
      <c r="P41" s="34"/>
      <c r="Q41" s="34"/>
      <c r="R41" s="34"/>
      <c r="S41" s="34"/>
      <c r="T41" s="34"/>
      <c r="U41" s="34"/>
      <c r="V41" s="34"/>
      <c r="W41" s="34"/>
    </row>
    <row r="42" spans="2:23" ht="15" customHeight="1" thickBot="1">
      <c r="B42" s="986" t="s">
        <v>124</v>
      </c>
      <c r="C42" s="987"/>
      <c r="D42" s="987"/>
      <c r="E42" s="987"/>
      <c r="F42" s="987"/>
      <c r="G42" s="987"/>
      <c r="H42" s="987"/>
      <c r="I42" s="987"/>
      <c r="J42" s="987"/>
      <c r="K42" s="979" t="s">
        <v>125</v>
      </c>
      <c r="L42" s="979"/>
      <c r="M42" s="979"/>
      <c r="N42" s="979" t="s">
        <v>129</v>
      </c>
      <c r="O42" s="979"/>
      <c r="P42" s="1013"/>
      <c r="Q42" s="981" t="s">
        <v>207</v>
      </c>
      <c r="R42" s="982"/>
      <c r="S42" s="1014"/>
      <c r="T42" s="978" t="s">
        <v>215</v>
      </c>
      <c r="U42" s="979"/>
      <c r="V42" s="980"/>
      <c r="W42" s="34"/>
    </row>
    <row r="43" spans="2:24" ht="14.25" customHeight="1">
      <c r="B43" s="965">
        <f>IF(($E$34="エームサービス（食堂）"),INDEX('飲物メニュー'!$A$3:$D$59,1,2),IF(($E$34="マルベル（喫茶ベル）"),INDEX('飲物メニュー'!$A$3:$D$59,20,2),INDEX('飲物メニュー'!$A$3:$D$59,39,2)))</f>
        <v>0</v>
      </c>
      <c r="C43" s="966">
        <f aca="true" t="shared" si="0" ref="C43:J45">IF(($F$2="エームサービス"),INDEX($B$3:$E$42,1,2),INDEX($B$3:$E$42,20,2))</f>
        <v>0</v>
      </c>
      <c r="D43" s="966">
        <f t="shared" si="0"/>
        <v>0</v>
      </c>
      <c r="E43" s="966">
        <f t="shared" si="0"/>
        <v>0</v>
      </c>
      <c r="F43" s="966">
        <f t="shared" si="0"/>
        <v>0</v>
      </c>
      <c r="G43" s="966">
        <f t="shared" si="0"/>
        <v>0</v>
      </c>
      <c r="H43" s="966">
        <f t="shared" si="0"/>
        <v>0</v>
      </c>
      <c r="I43" s="966">
        <f t="shared" si="0"/>
        <v>0</v>
      </c>
      <c r="J43" s="966">
        <f t="shared" si="0"/>
        <v>0</v>
      </c>
      <c r="K43" s="681">
        <f>IF(($E$34="エームサービス（食堂）"),INDEX('飲物メニュー'!$A$3:$D$59,1,3),IF(($E$34="マルベル（喫茶ベル）"),INDEX('飲物メニュー'!$A$3:$D$59,20,3),INDEX('飲物メニュー'!$A$3:$D$59,39,3)))</f>
        <v>0</v>
      </c>
      <c r="L43" s="681">
        <f aca="true" t="shared" si="1" ref="L43:M56">IF(($F$2="エームサービス"),INDEX($B$3:$E$42,1,3),INDEX($B$3:$E$42,20,3))</f>
        <v>0</v>
      </c>
      <c r="M43" s="681">
        <f t="shared" si="1"/>
        <v>0</v>
      </c>
      <c r="N43" s="955">
        <f>IF(($E$34="エームサービス（食堂）"),INDEX('飲物メニュー'!$A$3:$D$59,1,4),IF(($E$34="マルベル（喫茶ベル）"),INDEX('飲物メニュー'!$A$3:$D$59,20,4),INDEX('飲物メニュー'!$A$3:$D$59,39,4)))</f>
        <v>0</v>
      </c>
      <c r="O43" s="955">
        <f aca="true" t="shared" si="2" ref="O43:P56">IF(($F$2="エームサービス"),INDEX($B$3:$E$42,1,4),INDEX($B$3:$E$42,20,4))</f>
        <v>0</v>
      </c>
      <c r="P43" s="956">
        <f t="shared" si="2"/>
        <v>0</v>
      </c>
      <c r="Q43" s="971"/>
      <c r="R43" s="684"/>
      <c r="S43" s="697"/>
      <c r="T43" s="1010">
        <f>N43*Q43</f>
        <v>0</v>
      </c>
      <c r="U43" s="1011"/>
      <c r="V43" s="1012"/>
      <c r="W43" s="34"/>
      <c r="X43" s="263"/>
    </row>
    <row r="44" spans="2:24" ht="14.25" customHeight="1">
      <c r="B44" s="963">
        <f>IF(($E$34="エームサービス（食堂）"),INDEX('飲物メニュー'!$A$3:$D$59,2,2),IF(($E$34="マルベル（喫茶ベル）"),INDEX('飲物メニュー'!$A$3:$D$59,21,2),INDEX('飲物メニュー'!$A$3:$D$59,40,2)))</f>
        <v>0</v>
      </c>
      <c r="C44" s="964">
        <f t="shared" si="0"/>
        <v>0</v>
      </c>
      <c r="D44" s="964">
        <f t="shared" si="0"/>
        <v>0</v>
      </c>
      <c r="E44" s="964">
        <f t="shared" si="0"/>
        <v>0</v>
      </c>
      <c r="F44" s="964">
        <f t="shared" si="0"/>
        <v>0</v>
      </c>
      <c r="G44" s="964">
        <f t="shared" si="0"/>
        <v>0</v>
      </c>
      <c r="H44" s="964">
        <f t="shared" si="0"/>
        <v>0</v>
      </c>
      <c r="I44" s="964">
        <f t="shared" si="0"/>
        <v>0</v>
      </c>
      <c r="J44" s="964">
        <f t="shared" si="0"/>
        <v>0</v>
      </c>
      <c r="K44" s="951">
        <f>IF(($E$34="エームサービス（食堂）"),INDEX('飲物メニュー'!$A$3:$D$59,2,3),IF(($E$34="マルベル（喫茶ベル）"),INDEX('飲物メニュー'!$A$3:$D$59,21,3),INDEX('飲物メニュー'!$A$3:$D$59,40,3)))</f>
        <v>0</v>
      </c>
      <c r="L44" s="951">
        <f t="shared" si="1"/>
        <v>0</v>
      </c>
      <c r="M44" s="951">
        <f t="shared" si="1"/>
        <v>0</v>
      </c>
      <c r="N44" s="957">
        <f>IF(($E$34="エームサービス（食堂）"),INDEX('飲物メニュー'!$A$3:$D$59,2,4),IF(($E$34="マルベル（喫茶ベル）"),INDEX('飲物メニュー'!$A$3:$D$59,21,4),INDEX('飲物メニュー'!$A$3:$D$59,40,4)))</f>
        <v>0</v>
      </c>
      <c r="O44" s="957">
        <f t="shared" si="2"/>
        <v>0</v>
      </c>
      <c r="P44" s="958">
        <f t="shared" si="2"/>
        <v>0</v>
      </c>
      <c r="Q44" s="952"/>
      <c r="R44" s="953"/>
      <c r="S44" s="954"/>
      <c r="T44" s="805">
        <f aca="true" t="shared" si="3" ref="T44:T56">N44*Q44</f>
        <v>0</v>
      </c>
      <c r="U44" s="835"/>
      <c r="V44" s="962"/>
      <c r="W44" s="34"/>
      <c r="X44" s="264"/>
    </row>
    <row r="45" spans="2:24" ht="14.25" customHeight="1">
      <c r="B45" s="965">
        <f>IF(($E$34="エームサービス（食堂）"),INDEX('飲物メニュー'!$A$3:$D$59,3,2),IF(($E$34="マルベル（喫茶ベル）"),INDEX('飲物メニュー'!$A$3:$D$59,22,2),INDEX('飲物メニュー'!$A$3:$D$59,41,2)))</f>
        <v>0</v>
      </c>
      <c r="C45" s="966">
        <f t="shared" si="0"/>
        <v>0</v>
      </c>
      <c r="D45" s="966">
        <f t="shared" si="0"/>
        <v>0</v>
      </c>
      <c r="E45" s="966">
        <f t="shared" si="0"/>
        <v>0</v>
      </c>
      <c r="F45" s="966">
        <f t="shared" si="0"/>
        <v>0</v>
      </c>
      <c r="G45" s="966">
        <f t="shared" si="0"/>
        <v>0</v>
      </c>
      <c r="H45" s="966">
        <f t="shared" si="0"/>
        <v>0</v>
      </c>
      <c r="I45" s="966">
        <f t="shared" si="0"/>
        <v>0</v>
      </c>
      <c r="J45" s="966">
        <f t="shared" si="0"/>
        <v>0</v>
      </c>
      <c r="K45" s="681">
        <f>IF(($E$34="エームサービス（食堂）"),INDEX('飲物メニュー'!$A$3:$D$59,3,3),IF(($E$34="マルベル（喫茶ベル）"),INDEX('飲物メニュー'!$A$3:$D$59,22,3),INDEX('飲物メニュー'!$A$3:$D$59,41,3)))</f>
        <v>0</v>
      </c>
      <c r="L45" s="681">
        <f t="shared" si="1"/>
        <v>0</v>
      </c>
      <c r="M45" s="681">
        <f t="shared" si="1"/>
        <v>0</v>
      </c>
      <c r="N45" s="955">
        <f>IF(($E$34="エームサービス（食堂）"),INDEX('飲物メニュー'!$A$3:$D$59,3,4),IF(($E$34="マルベル（喫茶ベル）"),INDEX('飲物メニュー'!$A$3:$D$59,22,4),INDEX('飲物メニュー'!$A$3:$D$59,41,4)))</f>
        <v>0</v>
      </c>
      <c r="O45" s="955">
        <f t="shared" si="2"/>
        <v>0</v>
      </c>
      <c r="P45" s="956">
        <f t="shared" si="2"/>
        <v>0</v>
      </c>
      <c r="Q45" s="967"/>
      <c r="R45" s="968"/>
      <c r="S45" s="695"/>
      <c r="T45" s="805">
        <f t="shared" si="3"/>
        <v>0</v>
      </c>
      <c r="U45" s="835"/>
      <c r="V45" s="962"/>
      <c r="W45" s="34"/>
      <c r="X45" s="99"/>
    </row>
    <row r="46" spans="2:24" ht="14.25" customHeight="1">
      <c r="B46" s="963">
        <f>IF(($E$34="エームサービス（食堂）"),INDEX('飲物メニュー'!$A$3:$D$59,4,2),IF(($E$34="マルベル（喫茶ベル）"),INDEX('飲物メニュー'!$A$3:$D$59,23,2),INDEX('飲物メニュー'!$A$3:$D$59,42,2)))</f>
        <v>0</v>
      </c>
      <c r="C46" s="964">
        <f aca="true" t="shared" si="4" ref="C46:I46">IF(($F$2="エームサービス"),INDEX($B$3:$E$42,1,2),INDEX($B$3:$E$42,20,2))</f>
        <v>0</v>
      </c>
      <c r="D46" s="964">
        <f t="shared" si="4"/>
        <v>0</v>
      </c>
      <c r="E46" s="964">
        <f t="shared" si="4"/>
        <v>0</v>
      </c>
      <c r="F46" s="964">
        <f t="shared" si="4"/>
        <v>0</v>
      </c>
      <c r="G46" s="964">
        <f t="shared" si="4"/>
        <v>0</v>
      </c>
      <c r="H46" s="964">
        <f t="shared" si="4"/>
        <v>0</v>
      </c>
      <c r="I46" s="964">
        <f t="shared" si="4"/>
        <v>0</v>
      </c>
      <c r="J46" s="964">
        <f aca="true" t="shared" si="5" ref="J46:J56">IF(($F$2="エームサービス"),INDEX($B$3:$E$42,1,2),INDEX($B$3:$E$42,20,2))</f>
        <v>0</v>
      </c>
      <c r="K46" s="951">
        <f>IF(($E$34="エームサービス（食堂）"),INDEX('飲物メニュー'!$A$3:$D$59,4,3),IF(($E$34="マルベル（喫茶ベル）"),INDEX('飲物メニュー'!$A$3:$D$59,23,3),INDEX('飲物メニュー'!$A$3:$D$59,42,3)))</f>
        <v>0</v>
      </c>
      <c r="L46" s="951">
        <f t="shared" si="1"/>
        <v>0</v>
      </c>
      <c r="M46" s="951">
        <f t="shared" si="1"/>
        <v>0</v>
      </c>
      <c r="N46" s="957">
        <f>IF(($E$34="エームサービス（食堂）"),INDEX('飲物メニュー'!$A$3:$D$59,4,4),IF(($E$34="マルベル（喫茶ベル）"),INDEX('飲物メニュー'!$A$3:$D$59,23,4),INDEX('飲物メニュー'!$A$3:$D$59,42,4)))</f>
        <v>0</v>
      </c>
      <c r="O46" s="957">
        <f t="shared" si="2"/>
        <v>0</v>
      </c>
      <c r="P46" s="958">
        <f t="shared" si="2"/>
        <v>0</v>
      </c>
      <c r="Q46" s="952"/>
      <c r="R46" s="953"/>
      <c r="S46" s="954"/>
      <c r="T46" s="805">
        <f t="shared" si="3"/>
        <v>0</v>
      </c>
      <c r="U46" s="835"/>
      <c r="V46" s="962"/>
      <c r="W46" s="34"/>
      <c r="X46" s="99"/>
    </row>
    <row r="47" spans="2:24" ht="14.25" customHeight="1">
      <c r="B47" s="965">
        <f>IF(($E$34="エームサービス（食堂）"),INDEX('飲物メニュー'!$A$3:$D$59,5,2),IF(($E$34="マルベル（喫茶ベル）"),INDEX('飲物メニュー'!$A$3:$D$59,24,2),INDEX('飲物メニュー'!$A$3:$D$59,43,2)))</f>
        <v>0</v>
      </c>
      <c r="C47" s="966">
        <f aca="true" t="shared" si="6" ref="C47:I56">IF(($F$2="エームサービス"),INDEX($B$3:$E$42,1,2),INDEX($B$3:$E$42,20,2))</f>
        <v>0</v>
      </c>
      <c r="D47" s="966">
        <f t="shared" si="6"/>
        <v>0</v>
      </c>
      <c r="E47" s="966">
        <f t="shared" si="6"/>
        <v>0</v>
      </c>
      <c r="F47" s="966">
        <f t="shared" si="6"/>
        <v>0</v>
      </c>
      <c r="G47" s="966">
        <f t="shared" si="6"/>
        <v>0</v>
      </c>
      <c r="H47" s="966">
        <f t="shared" si="6"/>
        <v>0</v>
      </c>
      <c r="I47" s="966">
        <f t="shared" si="6"/>
        <v>0</v>
      </c>
      <c r="J47" s="966">
        <f t="shared" si="5"/>
        <v>0</v>
      </c>
      <c r="K47" s="681">
        <f>IF(($E$34="エームサービス（食堂）"),INDEX('飲物メニュー'!$A$3:$D$59,5,3),IF(($E$34="マルベル（喫茶ベル）"),INDEX('飲物メニュー'!$A$3:$D$59,24,3),INDEX('飲物メニュー'!$A$3:$D$59,43,3)))</f>
        <v>0</v>
      </c>
      <c r="L47" s="681">
        <f t="shared" si="1"/>
        <v>0</v>
      </c>
      <c r="M47" s="681">
        <f t="shared" si="1"/>
        <v>0</v>
      </c>
      <c r="N47" s="955">
        <f>IF(($E$34="エームサービス（食堂）"),INDEX('飲物メニュー'!$A$3:$D$59,5,4),IF(($E$34="マルベル（喫茶ベル）"),INDEX('飲物メニュー'!$A$3:$D$59,24,4),INDEX('飲物メニュー'!$A$3:$D$59,43,4)))</f>
        <v>0</v>
      </c>
      <c r="O47" s="955">
        <f t="shared" si="2"/>
        <v>0</v>
      </c>
      <c r="P47" s="956">
        <f t="shared" si="2"/>
        <v>0</v>
      </c>
      <c r="Q47" s="967"/>
      <c r="R47" s="968"/>
      <c r="S47" s="695"/>
      <c r="T47" s="805">
        <f t="shared" si="3"/>
        <v>0</v>
      </c>
      <c r="U47" s="835"/>
      <c r="V47" s="962"/>
      <c r="W47" s="34"/>
      <c r="X47" s="99"/>
    </row>
    <row r="48" spans="2:24" ht="14.25" customHeight="1">
      <c r="B48" s="963">
        <f>IF(($E$34="エームサービス（食堂）"),INDEX('飲物メニュー'!$A$3:$D$59,6,2),IF(($E$34="マルベル（喫茶ベル）"),INDEX('飲物メニュー'!$A$3:$D$59,25,2),INDEX('飲物メニュー'!$A$3:$D$59,44,2)))</f>
        <v>0</v>
      </c>
      <c r="C48" s="964">
        <f t="shared" si="6"/>
        <v>0</v>
      </c>
      <c r="D48" s="964">
        <f t="shared" si="6"/>
        <v>0</v>
      </c>
      <c r="E48" s="964">
        <f t="shared" si="6"/>
        <v>0</v>
      </c>
      <c r="F48" s="964">
        <f t="shared" si="6"/>
        <v>0</v>
      </c>
      <c r="G48" s="964">
        <f t="shared" si="6"/>
        <v>0</v>
      </c>
      <c r="H48" s="964">
        <f t="shared" si="6"/>
        <v>0</v>
      </c>
      <c r="I48" s="964">
        <f t="shared" si="6"/>
        <v>0</v>
      </c>
      <c r="J48" s="964">
        <f t="shared" si="5"/>
        <v>0</v>
      </c>
      <c r="K48" s="951">
        <f>IF(($E$34="エームサービス（食堂）"),INDEX('飲物メニュー'!$A$3:$D$59,6,3),IF(($E$34="マルベル（喫茶ベル）"),INDEX('飲物メニュー'!$A$3:$D$59,25,3),INDEX('飲物メニュー'!$A$3:$D$59,44,3)))</f>
        <v>0</v>
      </c>
      <c r="L48" s="951">
        <f t="shared" si="1"/>
        <v>0</v>
      </c>
      <c r="M48" s="951">
        <f t="shared" si="1"/>
        <v>0</v>
      </c>
      <c r="N48" s="957">
        <f>IF(($E$34="エームサービス（食堂）"),INDEX('飲物メニュー'!$A$3:$D$59,6,4),IF(($E$34="マルベル（喫茶ベル）"),INDEX('飲物メニュー'!$A$3:$D$59,25,4),INDEX('飲物メニュー'!$A$3:$D$59,44,4)))</f>
        <v>0</v>
      </c>
      <c r="O48" s="957">
        <f t="shared" si="2"/>
        <v>0</v>
      </c>
      <c r="P48" s="958">
        <f t="shared" si="2"/>
        <v>0</v>
      </c>
      <c r="Q48" s="952"/>
      <c r="R48" s="953"/>
      <c r="S48" s="954"/>
      <c r="T48" s="805">
        <f t="shared" si="3"/>
        <v>0</v>
      </c>
      <c r="U48" s="835"/>
      <c r="V48" s="962"/>
      <c r="W48" s="34"/>
      <c r="X48" s="99"/>
    </row>
    <row r="49" spans="2:24" ht="14.25" customHeight="1">
      <c r="B49" s="965">
        <f>IF(($E$34="エームサービス（食堂）"),INDEX('飲物メニュー'!$A$3:$D$59,7,2),IF(($E$34="マルベル（喫茶ベル）"),INDEX('飲物メニュー'!$A$3:$D$59,26,2),INDEX('飲物メニュー'!$A$3:$D$59,45,2)))</f>
        <v>0</v>
      </c>
      <c r="C49" s="966">
        <f t="shared" si="6"/>
        <v>0</v>
      </c>
      <c r="D49" s="966">
        <f t="shared" si="6"/>
        <v>0</v>
      </c>
      <c r="E49" s="966">
        <f t="shared" si="6"/>
        <v>0</v>
      </c>
      <c r="F49" s="966">
        <f t="shared" si="6"/>
        <v>0</v>
      </c>
      <c r="G49" s="966">
        <f t="shared" si="6"/>
        <v>0</v>
      </c>
      <c r="H49" s="966">
        <f t="shared" si="6"/>
        <v>0</v>
      </c>
      <c r="I49" s="966">
        <f t="shared" si="6"/>
        <v>0</v>
      </c>
      <c r="J49" s="966">
        <f t="shared" si="5"/>
        <v>0</v>
      </c>
      <c r="K49" s="681">
        <f>IF(($E$34="エームサービス（食堂）"),INDEX('飲物メニュー'!$A$3:$D$59,7,3),IF(($E$34="マルベル（喫茶ベル）"),INDEX('飲物メニュー'!$A$3:$D$59,26,3),INDEX('飲物メニュー'!$A$3:$D$59,45,3)))</f>
        <v>0</v>
      </c>
      <c r="L49" s="681">
        <f t="shared" si="1"/>
        <v>0</v>
      </c>
      <c r="M49" s="681">
        <f t="shared" si="1"/>
        <v>0</v>
      </c>
      <c r="N49" s="955">
        <f>IF(($E$34="エームサービス（食堂）"),INDEX('飲物メニュー'!$A$3:$D$59,7,4),IF(($E$34="マルベル（喫茶ベル）"),INDEX('飲物メニュー'!$A$3:$D$59,26,4),INDEX('飲物メニュー'!$A$3:$D$59,45,4)))</f>
        <v>0</v>
      </c>
      <c r="O49" s="955">
        <f t="shared" si="2"/>
        <v>0</v>
      </c>
      <c r="P49" s="956">
        <f t="shared" si="2"/>
        <v>0</v>
      </c>
      <c r="Q49" s="967"/>
      <c r="R49" s="968"/>
      <c r="S49" s="695"/>
      <c r="T49" s="805">
        <f t="shared" si="3"/>
        <v>0</v>
      </c>
      <c r="U49" s="835"/>
      <c r="V49" s="962"/>
      <c r="W49" s="34"/>
      <c r="X49" s="99"/>
    </row>
    <row r="50" spans="2:24" ht="14.25" customHeight="1">
      <c r="B50" s="963">
        <f>IF(($E$34="エームサービス（食堂）"),INDEX('飲物メニュー'!$A$3:$D$59,8,2),IF(($E$34="マルベル（喫茶ベル）"),INDEX('飲物メニュー'!$A$3:$D$59,27,2),INDEX('飲物メニュー'!$A$3:$D$59,46,2)))</f>
        <v>0</v>
      </c>
      <c r="C50" s="964">
        <f t="shared" si="6"/>
        <v>0</v>
      </c>
      <c r="D50" s="964">
        <f t="shared" si="6"/>
        <v>0</v>
      </c>
      <c r="E50" s="964">
        <f t="shared" si="6"/>
        <v>0</v>
      </c>
      <c r="F50" s="964">
        <f t="shared" si="6"/>
        <v>0</v>
      </c>
      <c r="G50" s="964">
        <f t="shared" si="6"/>
        <v>0</v>
      </c>
      <c r="H50" s="964">
        <f t="shared" si="6"/>
        <v>0</v>
      </c>
      <c r="I50" s="964">
        <f t="shared" si="6"/>
        <v>0</v>
      </c>
      <c r="J50" s="964">
        <f t="shared" si="5"/>
        <v>0</v>
      </c>
      <c r="K50" s="951">
        <f>IF(($E$34="エームサービス（食堂）"),INDEX('飲物メニュー'!$A$3:$D$59,8,3),IF(($E$34="マルベル（喫茶ベル）"),INDEX('飲物メニュー'!$A$3:$D$59,27,3),INDEX('飲物メニュー'!$A$3:$D$59,46,3)))</f>
        <v>0</v>
      </c>
      <c r="L50" s="951">
        <f t="shared" si="1"/>
        <v>0</v>
      </c>
      <c r="M50" s="951">
        <f t="shared" si="1"/>
        <v>0</v>
      </c>
      <c r="N50" s="957">
        <f>IF(($E$34="エームサービス（食堂）"),INDEX('飲物メニュー'!$A$3:$D$59,8,4),IF(($E$34="マルベル（喫茶ベル）"),INDEX('飲物メニュー'!$A$3:$D$59,27,4),INDEX('飲物メニュー'!$A$3:$D$59,46,4)))</f>
        <v>0</v>
      </c>
      <c r="O50" s="957">
        <f t="shared" si="2"/>
        <v>0</v>
      </c>
      <c r="P50" s="958">
        <f t="shared" si="2"/>
        <v>0</v>
      </c>
      <c r="Q50" s="952"/>
      <c r="R50" s="953"/>
      <c r="S50" s="954"/>
      <c r="T50" s="805">
        <f t="shared" si="3"/>
        <v>0</v>
      </c>
      <c r="U50" s="835"/>
      <c r="V50" s="962"/>
      <c r="W50" s="34"/>
      <c r="X50" s="99"/>
    </row>
    <row r="51" spans="2:24" ht="14.25" customHeight="1">
      <c r="B51" s="965">
        <f>IF(($E$34="エームサービス（食堂）"),INDEX('飲物メニュー'!$A$3:$D$59,9,2),IF(($E$34="マルベル（喫茶ベル）"),INDEX('飲物メニュー'!$A$3:$D$59,28,2),INDEX('飲物メニュー'!$A$3:$D$59,47,2)))</f>
        <v>0</v>
      </c>
      <c r="C51" s="966">
        <f t="shared" si="6"/>
        <v>0</v>
      </c>
      <c r="D51" s="966">
        <f t="shared" si="6"/>
        <v>0</v>
      </c>
      <c r="E51" s="966">
        <f t="shared" si="6"/>
        <v>0</v>
      </c>
      <c r="F51" s="966">
        <f t="shared" si="6"/>
        <v>0</v>
      </c>
      <c r="G51" s="966">
        <f t="shared" si="6"/>
        <v>0</v>
      </c>
      <c r="H51" s="966">
        <f t="shared" si="6"/>
        <v>0</v>
      </c>
      <c r="I51" s="966">
        <f t="shared" si="6"/>
        <v>0</v>
      </c>
      <c r="J51" s="966">
        <f t="shared" si="5"/>
        <v>0</v>
      </c>
      <c r="K51" s="681">
        <f>IF(($E$34="エームサービス（食堂）"),INDEX('飲物メニュー'!$A$3:$D$59,9,3),IF(($E$34="マルベル（喫茶ベル）"),INDEX('飲物メニュー'!$A$3:$D$59,28,3),INDEX('飲物メニュー'!$A$3:$D$59,47,3)))</f>
        <v>0</v>
      </c>
      <c r="L51" s="681">
        <f t="shared" si="1"/>
        <v>0</v>
      </c>
      <c r="M51" s="681">
        <f t="shared" si="1"/>
        <v>0</v>
      </c>
      <c r="N51" s="955">
        <f>IF(($E$34="エームサービス（食堂）"),INDEX('飲物メニュー'!$A$3:$D$59,9,4),IF(($E$34="マルベル（喫茶ベル）"),INDEX('飲物メニュー'!$A$3:$D$59,28,4),INDEX('飲物メニュー'!$A$3:$D$59,47,4)))</f>
        <v>0</v>
      </c>
      <c r="O51" s="955">
        <f t="shared" si="2"/>
        <v>0</v>
      </c>
      <c r="P51" s="956">
        <f t="shared" si="2"/>
        <v>0</v>
      </c>
      <c r="Q51" s="967"/>
      <c r="R51" s="968"/>
      <c r="S51" s="695"/>
      <c r="T51" s="805">
        <f t="shared" si="3"/>
        <v>0</v>
      </c>
      <c r="U51" s="835"/>
      <c r="V51" s="962"/>
      <c r="W51" s="34"/>
      <c r="X51" s="99"/>
    </row>
    <row r="52" spans="2:24" ht="14.25" customHeight="1">
      <c r="B52" s="963">
        <f>IF(($E$34="エームサービス（食堂）"),INDEX('飲物メニュー'!$A$3:$D$59,10,2),IF(($E$34="マルベル（喫茶ベル）"),INDEX('飲物メニュー'!$A$3:$D$59,29,2),INDEX('飲物メニュー'!$A$3:$D$59,48,2)))</f>
        <v>0</v>
      </c>
      <c r="C52" s="964">
        <f t="shared" si="6"/>
        <v>0</v>
      </c>
      <c r="D52" s="964">
        <f t="shared" si="6"/>
        <v>0</v>
      </c>
      <c r="E52" s="964">
        <f t="shared" si="6"/>
        <v>0</v>
      </c>
      <c r="F52" s="964">
        <f t="shared" si="6"/>
        <v>0</v>
      </c>
      <c r="G52" s="964">
        <f t="shared" si="6"/>
        <v>0</v>
      </c>
      <c r="H52" s="964">
        <f t="shared" si="6"/>
        <v>0</v>
      </c>
      <c r="I52" s="964">
        <f t="shared" si="6"/>
        <v>0</v>
      </c>
      <c r="J52" s="964">
        <f t="shared" si="5"/>
        <v>0</v>
      </c>
      <c r="K52" s="951">
        <f>IF(($E$34="エームサービス（食堂）"),INDEX('飲物メニュー'!$A$3:$D$59,10,3),IF(($E$34="マルベル（喫茶ベル）"),INDEX('飲物メニュー'!$A$3:$D$59,29,3),INDEX('飲物メニュー'!$A$3:$D$59,48,3)))</f>
        <v>0</v>
      </c>
      <c r="L52" s="951">
        <f t="shared" si="1"/>
        <v>0</v>
      </c>
      <c r="M52" s="951">
        <f t="shared" si="1"/>
        <v>0</v>
      </c>
      <c r="N52" s="957">
        <f>IF(($E$34="エームサービス（食堂）"),INDEX('飲物メニュー'!$A$3:$D$59,10,4),IF(($E$34="マルベル（喫茶ベル）"),INDEX('飲物メニュー'!$A$3:$D$59,29,4),INDEX('飲物メニュー'!$A$3:$D$59,48,4)))</f>
        <v>0</v>
      </c>
      <c r="O52" s="957">
        <f t="shared" si="2"/>
        <v>0</v>
      </c>
      <c r="P52" s="958">
        <f t="shared" si="2"/>
        <v>0</v>
      </c>
      <c r="Q52" s="952"/>
      <c r="R52" s="953"/>
      <c r="S52" s="954"/>
      <c r="T52" s="805">
        <f t="shared" si="3"/>
        <v>0</v>
      </c>
      <c r="U52" s="835"/>
      <c r="V52" s="962"/>
      <c r="W52" s="34"/>
      <c r="X52" s="99"/>
    </row>
    <row r="53" spans="2:24" ht="14.25" customHeight="1">
      <c r="B53" s="965">
        <f>IF(($E$34="エームサービス（食堂）"),INDEX('飲物メニュー'!$A$3:$D$59,11,2),IF(($E$34="マルベル（喫茶ベル）"),INDEX('飲物メニュー'!$A$3:$D$59,30,2),INDEX('飲物メニュー'!$A$3:$D$59,49,2)))</f>
        <v>0</v>
      </c>
      <c r="C53" s="966">
        <f t="shared" si="6"/>
        <v>0</v>
      </c>
      <c r="D53" s="966">
        <f t="shared" si="6"/>
        <v>0</v>
      </c>
      <c r="E53" s="966">
        <f t="shared" si="6"/>
        <v>0</v>
      </c>
      <c r="F53" s="966">
        <f t="shared" si="6"/>
        <v>0</v>
      </c>
      <c r="G53" s="966">
        <f t="shared" si="6"/>
        <v>0</v>
      </c>
      <c r="H53" s="966">
        <f t="shared" si="6"/>
        <v>0</v>
      </c>
      <c r="I53" s="966">
        <f t="shared" si="6"/>
        <v>0</v>
      </c>
      <c r="J53" s="966">
        <f t="shared" si="5"/>
        <v>0</v>
      </c>
      <c r="K53" s="681">
        <f>IF(($E$34="エームサービス（食堂）"),INDEX('飲物メニュー'!$A$3:$D$59,11,3),IF(($E$34="マルベル（喫茶ベル）"),INDEX('飲物メニュー'!$A$3:$D$59,30,3),INDEX('飲物メニュー'!$A$3:$D$59,49,3)))</f>
        <v>0</v>
      </c>
      <c r="L53" s="681">
        <f t="shared" si="1"/>
        <v>0</v>
      </c>
      <c r="M53" s="681">
        <f t="shared" si="1"/>
        <v>0</v>
      </c>
      <c r="N53" s="955">
        <f>IF(($E$34="エームサービス（食堂）"),INDEX('飲物メニュー'!$A$3:$D$59,11,4),IF(($E$34="マルベル（喫茶ベル）"),INDEX('飲物メニュー'!$A$3:$D$59,30,4),INDEX('飲物メニュー'!$A$3:$D$59,49,4)))</f>
        <v>0</v>
      </c>
      <c r="O53" s="955">
        <f t="shared" si="2"/>
        <v>0</v>
      </c>
      <c r="P53" s="956">
        <f t="shared" si="2"/>
        <v>0</v>
      </c>
      <c r="Q53" s="967"/>
      <c r="R53" s="968"/>
      <c r="S53" s="695"/>
      <c r="T53" s="805">
        <f t="shared" si="3"/>
        <v>0</v>
      </c>
      <c r="U53" s="835"/>
      <c r="V53" s="962"/>
      <c r="W53" s="34"/>
      <c r="X53" s="99"/>
    </row>
    <row r="54" spans="2:24" ht="14.25" customHeight="1">
      <c r="B54" s="963">
        <f>IF(($E$34="エームサービス（食堂）"),INDEX('飲物メニュー'!$A$3:$D$59,12,2),IF(($E$34="マルベル（喫茶ベル）"),INDEX('飲物メニュー'!$A$3:$D$59,31,2),INDEX('飲物メニュー'!$A$3:$D$59,50,2)))</f>
        <v>0</v>
      </c>
      <c r="C54" s="964">
        <f t="shared" si="6"/>
        <v>0</v>
      </c>
      <c r="D54" s="964">
        <f t="shared" si="6"/>
        <v>0</v>
      </c>
      <c r="E54" s="964">
        <f t="shared" si="6"/>
        <v>0</v>
      </c>
      <c r="F54" s="964">
        <f t="shared" si="6"/>
        <v>0</v>
      </c>
      <c r="G54" s="964">
        <f t="shared" si="6"/>
        <v>0</v>
      </c>
      <c r="H54" s="964">
        <f t="shared" si="6"/>
        <v>0</v>
      </c>
      <c r="I54" s="964">
        <f t="shared" si="6"/>
        <v>0</v>
      </c>
      <c r="J54" s="964">
        <f t="shared" si="5"/>
        <v>0</v>
      </c>
      <c r="K54" s="951">
        <f>IF(($E$34="エームサービス（食堂）"),INDEX('飲物メニュー'!$A$3:$D$59,12,3),IF(($E$34="マルベル（喫茶ベル）"),INDEX('飲物メニュー'!$A$3:$D$59,31,3),INDEX('飲物メニュー'!$A$3:$D$59,50,3)))</f>
        <v>0</v>
      </c>
      <c r="L54" s="951">
        <f t="shared" si="1"/>
        <v>0</v>
      </c>
      <c r="M54" s="951">
        <f t="shared" si="1"/>
        <v>0</v>
      </c>
      <c r="N54" s="957">
        <f>IF(($E$34="エームサービス（食堂）"),INDEX('飲物メニュー'!$A$3:$D$59,12,4),IF(($E$34="マルベル（喫茶ベル）"),INDEX('飲物メニュー'!$A$3:$D$59,31,4),INDEX('飲物メニュー'!$A$3:$D$59,50,4)))</f>
        <v>0</v>
      </c>
      <c r="O54" s="957">
        <f t="shared" si="2"/>
        <v>0</v>
      </c>
      <c r="P54" s="958">
        <f t="shared" si="2"/>
        <v>0</v>
      </c>
      <c r="Q54" s="952"/>
      <c r="R54" s="953"/>
      <c r="S54" s="954"/>
      <c r="T54" s="805">
        <f t="shared" si="3"/>
        <v>0</v>
      </c>
      <c r="U54" s="835"/>
      <c r="V54" s="962"/>
      <c r="W54" s="34"/>
      <c r="X54" s="99"/>
    </row>
    <row r="55" spans="2:24" ht="14.25" customHeight="1">
      <c r="B55" s="965">
        <f>IF(($E$34="エームサービス（食堂）"),INDEX('飲物メニュー'!$A$3:$D$59,13,2),IF(($E$34="マルベル（喫茶ベル）"),INDEX('飲物メニュー'!$A$3:$D$59,32,2),INDEX('飲物メニュー'!$A$3:$D$59,51,2)))</f>
        <v>0</v>
      </c>
      <c r="C55" s="966">
        <f t="shared" si="6"/>
        <v>0</v>
      </c>
      <c r="D55" s="966">
        <f t="shared" si="6"/>
        <v>0</v>
      </c>
      <c r="E55" s="966">
        <f t="shared" si="6"/>
        <v>0</v>
      </c>
      <c r="F55" s="966">
        <f t="shared" si="6"/>
        <v>0</v>
      </c>
      <c r="G55" s="966">
        <f t="shared" si="6"/>
        <v>0</v>
      </c>
      <c r="H55" s="966">
        <f t="shared" si="6"/>
        <v>0</v>
      </c>
      <c r="I55" s="966">
        <f t="shared" si="6"/>
        <v>0</v>
      </c>
      <c r="J55" s="966">
        <f t="shared" si="5"/>
        <v>0</v>
      </c>
      <c r="K55" s="681">
        <f>IF(($E$34="エームサービス（食堂）"),INDEX('飲物メニュー'!$A$3:$D$59,13,3),IF(($E$34="マルベル（喫茶ベル）"),INDEX('飲物メニュー'!$A$3:$D$59,32,3),INDEX('飲物メニュー'!$A$3:$D$59,51,3)))</f>
        <v>0</v>
      </c>
      <c r="L55" s="681">
        <f t="shared" si="1"/>
        <v>0</v>
      </c>
      <c r="M55" s="681">
        <f t="shared" si="1"/>
        <v>0</v>
      </c>
      <c r="N55" s="955">
        <f>IF(($E$34="エームサービス（食堂）"),INDEX('飲物メニュー'!$A$3:$D$59,13,4),IF(($E$34="マルベル（喫茶ベル）"),INDEX('飲物メニュー'!$A$3:$D$59,32,4),INDEX('飲物メニュー'!$A$3:$D$59,51,4)))</f>
        <v>0</v>
      </c>
      <c r="O55" s="955">
        <f t="shared" si="2"/>
        <v>0</v>
      </c>
      <c r="P55" s="956">
        <f t="shared" si="2"/>
        <v>0</v>
      </c>
      <c r="Q55" s="967"/>
      <c r="R55" s="968"/>
      <c r="S55" s="695"/>
      <c r="T55" s="805">
        <f t="shared" si="3"/>
        <v>0</v>
      </c>
      <c r="U55" s="835"/>
      <c r="V55" s="962"/>
      <c r="W55" s="34"/>
      <c r="X55" s="99"/>
    </row>
    <row r="56" spans="2:24" ht="14.25" customHeight="1" thickBot="1">
      <c r="B56" s="963">
        <f>IF(($E$34="エームサービス（食堂）"),INDEX('飲物メニュー'!$A$3:$D$59,14,2),IF(($E$34="マルベル（喫茶ベル）"),INDEX('飲物メニュー'!$A$3:$D$59,33,2),INDEX('飲物メニュー'!$A$3:$D$59,52,2)))</f>
        <v>0</v>
      </c>
      <c r="C56" s="964">
        <f t="shared" si="6"/>
        <v>0</v>
      </c>
      <c r="D56" s="964">
        <f t="shared" si="6"/>
        <v>0</v>
      </c>
      <c r="E56" s="964">
        <f t="shared" si="6"/>
        <v>0</v>
      </c>
      <c r="F56" s="964">
        <f t="shared" si="6"/>
        <v>0</v>
      </c>
      <c r="G56" s="964">
        <f t="shared" si="6"/>
        <v>0</v>
      </c>
      <c r="H56" s="964">
        <f t="shared" si="6"/>
        <v>0</v>
      </c>
      <c r="I56" s="964">
        <f t="shared" si="6"/>
        <v>0</v>
      </c>
      <c r="J56" s="964">
        <f t="shared" si="5"/>
        <v>0</v>
      </c>
      <c r="K56" s="951">
        <f>IF(($E$34="エームサービス（食堂）"),INDEX('飲物メニュー'!$A$3:$D$59,14,3),IF(($E$34="マルベル（喫茶ベル）"),INDEX('飲物メニュー'!$A$3:$D$59,33,3),INDEX('飲物メニュー'!$A$3:$D$59,52,3)))</f>
        <v>0</v>
      </c>
      <c r="L56" s="951">
        <f t="shared" si="1"/>
        <v>0</v>
      </c>
      <c r="M56" s="951">
        <f t="shared" si="1"/>
        <v>0</v>
      </c>
      <c r="N56" s="957">
        <f>IF(($E$34="エームサービス（食堂）"),INDEX('飲物メニュー'!$A$3:$D$59,14,4),IF(($E$34="マルベル（喫茶ベル）"),INDEX('飲物メニュー'!$A$3:$D$59,33,4),INDEX('飲物メニュー'!$A$3:$D$59,52,4)))</f>
        <v>0</v>
      </c>
      <c r="O56" s="957">
        <f t="shared" si="2"/>
        <v>0</v>
      </c>
      <c r="P56" s="958">
        <f t="shared" si="2"/>
        <v>0</v>
      </c>
      <c r="Q56" s="959"/>
      <c r="R56" s="960"/>
      <c r="S56" s="961"/>
      <c r="T56" s="805">
        <f t="shared" si="3"/>
        <v>0</v>
      </c>
      <c r="U56" s="835"/>
      <c r="V56" s="962"/>
      <c r="W56" s="34"/>
      <c r="X56" s="99"/>
    </row>
    <row r="57" spans="2:24" ht="33" customHeight="1" thickBot="1">
      <c r="B57" s="944" t="s">
        <v>317</v>
      </c>
      <c r="C57" s="945"/>
      <c r="D57" s="946"/>
      <c r="E57" s="947"/>
      <c r="F57" s="948"/>
      <c r="G57" s="948"/>
      <c r="H57" s="948"/>
      <c r="I57" s="948"/>
      <c r="J57" s="948"/>
      <c r="K57" s="948"/>
      <c r="L57" s="948"/>
      <c r="M57" s="948"/>
      <c r="N57" s="948"/>
      <c r="O57" s="948"/>
      <c r="P57" s="948"/>
      <c r="Q57" s="948"/>
      <c r="R57" s="948"/>
      <c r="S57" s="948"/>
      <c r="T57" s="948"/>
      <c r="U57" s="948"/>
      <c r="V57" s="949"/>
      <c r="W57" s="34"/>
      <c r="X57" s="99"/>
    </row>
    <row r="58" spans="2:24" ht="7.5" customHeight="1" thickBot="1">
      <c r="B58" s="86"/>
      <c r="C58" s="86"/>
      <c r="D58" s="86"/>
      <c r="E58" s="86"/>
      <c r="F58" s="86"/>
      <c r="G58" s="86"/>
      <c r="H58" s="86"/>
      <c r="I58" s="86"/>
      <c r="J58" s="86"/>
      <c r="K58" s="84"/>
      <c r="L58" s="84"/>
      <c r="M58" s="84"/>
      <c r="N58" s="253"/>
      <c r="O58" s="253"/>
      <c r="P58" s="253"/>
      <c r="Q58" s="261"/>
      <c r="R58" s="261"/>
      <c r="S58" s="261"/>
      <c r="T58" s="262"/>
      <c r="U58" s="262"/>
      <c r="V58" s="262"/>
      <c r="W58" s="34"/>
      <c r="X58" s="99"/>
    </row>
    <row r="59" spans="2:24" ht="18.75" customHeight="1" thickBot="1">
      <c r="B59" s="221" t="s">
        <v>225</v>
      </c>
      <c r="C59" s="86"/>
      <c r="D59" s="994" t="s">
        <v>226</v>
      </c>
      <c r="E59" s="995"/>
      <c r="F59" s="969" t="s">
        <v>339</v>
      </c>
      <c r="G59" s="969"/>
      <c r="H59" s="969"/>
      <c r="I59" s="970"/>
      <c r="J59" s="86"/>
      <c r="K59" s="84"/>
      <c r="L59" s="84"/>
      <c r="M59" s="84"/>
      <c r="N59" s="253"/>
      <c r="O59" s="34"/>
      <c r="P59" s="253"/>
      <c r="Q59" s="261"/>
      <c r="R59" s="261"/>
      <c r="S59" s="261"/>
      <c r="T59" s="262"/>
      <c r="U59" s="262"/>
      <c r="V59" s="262"/>
      <c r="W59" s="34"/>
      <c r="X59" s="99"/>
    </row>
    <row r="60" spans="2:24" ht="4.5" customHeight="1">
      <c r="B60" s="221"/>
      <c r="C60" s="86"/>
      <c r="D60" s="86"/>
      <c r="E60" s="86"/>
      <c r="F60" s="86"/>
      <c r="G60" s="86"/>
      <c r="H60" s="86"/>
      <c r="I60" s="86"/>
      <c r="J60" s="86"/>
      <c r="K60" s="84"/>
      <c r="L60" s="84"/>
      <c r="M60" s="84"/>
      <c r="N60" s="253"/>
      <c r="O60" s="253"/>
      <c r="P60" s="253"/>
      <c r="Q60" s="261"/>
      <c r="R60" s="261"/>
      <c r="S60" s="261"/>
      <c r="T60" s="262"/>
      <c r="U60" s="262"/>
      <c r="V60" s="262"/>
      <c r="W60" s="34"/>
      <c r="X60" s="99"/>
    </row>
    <row r="61" spans="3:23" ht="17.25" customHeight="1">
      <c r="C61" s="589" t="s">
        <v>119</v>
      </c>
      <c r="D61" s="589"/>
      <c r="E61" s="589"/>
      <c r="F61" s="589"/>
      <c r="G61" s="589"/>
      <c r="H61" s="589"/>
      <c r="M61" s="712" t="s">
        <v>137</v>
      </c>
      <c r="N61" s="712"/>
      <c r="O61" s="712"/>
      <c r="P61" s="712"/>
      <c r="Q61" s="712"/>
      <c r="R61" s="712"/>
      <c r="U61" s="577">
        <v>43770</v>
      </c>
      <c r="V61" s="578"/>
      <c r="W61" s="579"/>
    </row>
    <row r="62" ht="2.25" customHeight="1"/>
  </sheetData>
  <sheetProtection sheet="1"/>
  <mergeCells count="159">
    <mergeCell ref="T43:V43"/>
    <mergeCell ref="Q47:S47"/>
    <mergeCell ref="N42:P42"/>
    <mergeCell ref="Q42:S42"/>
    <mergeCell ref="N44:P44"/>
    <mergeCell ref="G12:H12"/>
    <mergeCell ref="I12:W12"/>
    <mergeCell ref="E36:G36"/>
    <mergeCell ref="H36:J36"/>
    <mergeCell ref="E37:G37"/>
    <mergeCell ref="C61:H61"/>
    <mergeCell ref="M61:R61"/>
    <mergeCell ref="U61:W61"/>
    <mergeCell ref="D59:E59"/>
    <mergeCell ref="B47:J47"/>
    <mergeCell ref="E32:F32"/>
    <mergeCell ref="K36:M36"/>
    <mergeCell ref="K37:M37"/>
    <mergeCell ref="N36:W36"/>
    <mergeCell ref="N37:W37"/>
    <mergeCell ref="H37:J37"/>
    <mergeCell ref="K48:M48"/>
    <mergeCell ref="K44:M44"/>
    <mergeCell ref="K45:M45"/>
    <mergeCell ref="B43:J43"/>
    <mergeCell ref="B37:B38"/>
    <mergeCell ref="K47:M47"/>
    <mergeCell ref="C38:D38"/>
    <mergeCell ref="B34:D34"/>
    <mergeCell ref="E34:U34"/>
    <mergeCell ref="B46:J46"/>
    <mergeCell ref="T44:V44"/>
    <mergeCell ref="K43:M43"/>
    <mergeCell ref="B42:J42"/>
    <mergeCell ref="K42:M42"/>
    <mergeCell ref="T45:V45"/>
    <mergeCell ref="C37:D37"/>
    <mergeCell ref="Q46:S46"/>
    <mergeCell ref="Q50:S50"/>
    <mergeCell ref="Q44:S44"/>
    <mergeCell ref="N43:P43"/>
    <mergeCell ref="Q43:S43"/>
    <mergeCell ref="Q45:S45"/>
    <mergeCell ref="E38:W38"/>
    <mergeCell ref="Q40:S40"/>
    <mergeCell ref="T40:V40"/>
    <mergeCell ref="T42:V42"/>
    <mergeCell ref="N47:P47"/>
    <mergeCell ref="T46:V46"/>
    <mergeCell ref="B44:J44"/>
    <mergeCell ref="B45:J45"/>
    <mergeCell ref="T47:V47"/>
    <mergeCell ref="F59:I59"/>
    <mergeCell ref="T51:V51"/>
    <mergeCell ref="T50:V50"/>
    <mergeCell ref="B50:J50"/>
    <mergeCell ref="B51:J51"/>
    <mergeCell ref="N45:P45"/>
    <mergeCell ref="K49:M49"/>
    <mergeCell ref="N49:P49"/>
    <mergeCell ref="K53:M53"/>
    <mergeCell ref="N50:P50"/>
    <mergeCell ref="N52:P52"/>
    <mergeCell ref="K46:M46"/>
    <mergeCell ref="N46:P46"/>
    <mergeCell ref="N51:P51"/>
    <mergeCell ref="T49:V49"/>
    <mergeCell ref="K52:M52"/>
    <mergeCell ref="Q54:S54"/>
    <mergeCell ref="T54:V54"/>
    <mergeCell ref="K55:M55"/>
    <mergeCell ref="N55:P55"/>
    <mergeCell ref="Q55:S55"/>
    <mergeCell ref="Q49:S49"/>
    <mergeCell ref="Q53:S53"/>
    <mergeCell ref="Q51:S51"/>
    <mergeCell ref="B54:J54"/>
    <mergeCell ref="N54:P54"/>
    <mergeCell ref="N48:P48"/>
    <mergeCell ref="Q48:S48"/>
    <mergeCell ref="B55:J55"/>
    <mergeCell ref="B56:J56"/>
    <mergeCell ref="B48:J48"/>
    <mergeCell ref="B49:J49"/>
    <mergeCell ref="B52:J52"/>
    <mergeCell ref="B53:J53"/>
    <mergeCell ref="T56:V56"/>
    <mergeCell ref="T55:V55"/>
    <mergeCell ref="K54:M54"/>
    <mergeCell ref="T52:V52"/>
    <mergeCell ref="K50:M50"/>
    <mergeCell ref="S26:T26"/>
    <mergeCell ref="V26:W26"/>
    <mergeCell ref="K51:M51"/>
    <mergeCell ref="T53:V53"/>
    <mergeCell ref="T48:V48"/>
    <mergeCell ref="B32:D32"/>
    <mergeCell ref="K56:M56"/>
    <mergeCell ref="Q52:S52"/>
    <mergeCell ref="B27:D27"/>
    <mergeCell ref="E27:W27"/>
    <mergeCell ref="B31:D31"/>
    <mergeCell ref="E31:W31"/>
    <mergeCell ref="N53:P53"/>
    <mergeCell ref="N56:P56"/>
    <mergeCell ref="Q56:S56"/>
    <mergeCell ref="B26:D26"/>
    <mergeCell ref="E26:F26"/>
    <mergeCell ref="H26:I26"/>
    <mergeCell ref="K26:L26"/>
    <mergeCell ref="M26:O26"/>
    <mergeCell ref="P26:Q26"/>
    <mergeCell ref="B24:D24"/>
    <mergeCell ref="E24:E25"/>
    <mergeCell ref="F24:N24"/>
    <mergeCell ref="O24:O25"/>
    <mergeCell ref="P24:W24"/>
    <mergeCell ref="B25:D25"/>
    <mergeCell ref="F25:N25"/>
    <mergeCell ref="P25:W25"/>
    <mergeCell ref="B22:D22"/>
    <mergeCell ref="E22:W22"/>
    <mergeCell ref="B23:D23"/>
    <mergeCell ref="E23:P23"/>
    <mergeCell ref="Q23:R23"/>
    <mergeCell ref="S23:W23"/>
    <mergeCell ref="B21:D21"/>
    <mergeCell ref="H21:W21"/>
    <mergeCell ref="B17:D17"/>
    <mergeCell ref="E17:F17"/>
    <mergeCell ref="H17:I17"/>
    <mergeCell ref="K17:L17"/>
    <mergeCell ref="B16:D16"/>
    <mergeCell ref="F16:N16"/>
    <mergeCell ref="P16:W16"/>
    <mergeCell ref="S17:T17"/>
    <mergeCell ref="V17:W17"/>
    <mergeCell ref="B18:D18"/>
    <mergeCell ref="E18:W18"/>
    <mergeCell ref="E14:P14"/>
    <mergeCell ref="Q14:R14"/>
    <mergeCell ref="S14:W14"/>
    <mergeCell ref="M17:O17"/>
    <mergeCell ref="P17:Q17"/>
    <mergeCell ref="B15:D15"/>
    <mergeCell ref="E15:E16"/>
    <mergeCell ref="F15:N15"/>
    <mergeCell ref="O15:O16"/>
    <mergeCell ref="P15:W15"/>
    <mergeCell ref="B57:D57"/>
    <mergeCell ref="E57:V57"/>
    <mergeCell ref="B1:D1"/>
    <mergeCell ref="E1:N1"/>
    <mergeCell ref="Q1:S1"/>
    <mergeCell ref="T1:W1"/>
    <mergeCell ref="B12:D12"/>
    <mergeCell ref="B13:D13"/>
    <mergeCell ref="E13:W13"/>
    <mergeCell ref="B14:D14"/>
  </mergeCells>
  <dataValidations count="4">
    <dataValidation type="list" allowBlank="1" showInputMessage="1" showErrorMessage="1" sqref="T33:V33">
      <formula1>"○"</formula1>
    </dataValidation>
    <dataValidation type="list" allowBlank="1" showInputMessage="1" showErrorMessage="1" sqref="E37:G37">
      <formula1>"2500,2000,1500"</formula1>
    </dataValidation>
    <dataValidation type="list" allowBlank="1" showInputMessage="1" showErrorMessage="1" sqref="F59:I59">
      <formula1>"着座,立食,*選択ください*"</formula1>
    </dataValidation>
    <dataValidation type="list" allowBlank="1" showInputMessage="1" showErrorMessage="1" sqref="E34:U34">
      <formula1>"＊選択してください＊,マルベル（喫茶ベル）,エームサービス（食堂）"</formula1>
    </dataValidation>
  </dataValidations>
  <hyperlinks>
    <hyperlink ref="C61" location="お問合せ・お申込み先!A1" display="お問合せ・お申込み先はこちら"/>
    <hyperlink ref="M61" location="利用申込書!A1" display="利用申込書へ"/>
  </hyperlinks>
  <printOptions/>
  <pageMargins left="0.3937007874015748" right="0.1968503937007874" top="0.5905511811023623" bottom="0.3937007874015748" header="0" footer="0"/>
  <pageSetup horizontalDpi="600" verticalDpi="6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dimension ref="A1:K59"/>
  <sheetViews>
    <sheetView zoomScalePageLayoutView="0" workbookViewId="0" topLeftCell="A1">
      <selection activeCell="E38" sqref="E38"/>
    </sheetView>
  </sheetViews>
  <sheetFormatPr defaultColWidth="9.00390625" defaultRowHeight="13.5"/>
  <cols>
    <col min="1" max="1" width="21.50390625" style="0" customWidth="1"/>
    <col min="2" max="2" width="37.625" style="0" customWidth="1"/>
    <col min="4" max="4" width="11.50390625" style="0" customWidth="1"/>
    <col min="5" max="5" width="20.625" style="0" customWidth="1"/>
    <col min="6" max="6" width="37.875" style="0" customWidth="1"/>
    <col min="7" max="7" width="9.125" style="0" customWidth="1"/>
    <col min="8" max="8" width="12.50390625" style="0" customWidth="1"/>
    <col min="9" max="10" width="9.125" style="0" customWidth="1"/>
    <col min="11" max="11" width="24.25390625" style="0" customWidth="1"/>
    <col min="12" max="12" width="14.25390625" style="0" customWidth="1"/>
    <col min="13" max="13" width="12.625" style="0" customWidth="1"/>
  </cols>
  <sheetData>
    <row r="1" spans="5:6" ht="13.5">
      <c r="E1" s="245" t="s">
        <v>212</v>
      </c>
      <c r="F1" s="244"/>
    </row>
    <row r="2" spans="1:10" ht="15">
      <c r="A2" s="247" t="s">
        <v>212</v>
      </c>
      <c r="B2" s="265" t="s">
        <v>124</v>
      </c>
      <c r="C2" s="247" t="s">
        <v>128</v>
      </c>
      <c r="D2" s="247" t="s">
        <v>129</v>
      </c>
      <c r="E2" s="222" t="s">
        <v>211</v>
      </c>
      <c r="F2" s="242" t="s">
        <v>124</v>
      </c>
      <c r="G2" s="220" t="s">
        <v>125</v>
      </c>
      <c r="H2" s="220" t="s">
        <v>129</v>
      </c>
      <c r="I2" s="220" t="s">
        <v>207</v>
      </c>
      <c r="J2" s="220" t="s">
        <v>173</v>
      </c>
    </row>
    <row r="3" spans="1:10" ht="15.75">
      <c r="A3" s="266" t="s">
        <v>233</v>
      </c>
      <c r="B3" s="267" t="s">
        <v>277</v>
      </c>
      <c r="C3" s="268" t="s">
        <v>307</v>
      </c>
      <c r="D3" s="365">
        <v>1600</v>
      </c>
      <c r="E3" s="246"/>
      <c r="F3" s="255" t="str">
        <f>IF(($E$2="エームサービス"),INDEX($A$3:$D$40,1,2),INDEX($A$3:$D$40,20,2))</f>
        <v>焼酎芋</v>
      </c>
      <c r="G3" s="256" t="str">
        <f>IF(($E$2="エームサービス"),INDEX($A$3:$D$40,1,3),INDEX($A$3:$D$40,20,3))</f>
        <v>900ｍｌ</v>
      </c>
      <c r="H3" s="257">
        <f>IF(($E$2="エームサービス"),INDEX($A$3:$D$40,1,4),INDEX($A$3:$D$40,20,4))</f>
        <v>1600</v>
      </c>
      <c r="I3" s="258">
        <v>1</v>
      </c>
      <c r="J3" s="259">
        <f aca="true" t="shared" si="0" ref="J3:J21">H3*I3</f>
        <v>1600</v>
      </c>
    </row>
    <row r="4" spans="1:10" ht="15.75">
      <c r="A4" s="266" t="s">
        <v>233</v>
      </c>
      <c r="B4" s="267" t="s">
        <v>279</v>
      </c>
      <c r="C4" s="268" t="s">
        <v>307</v>
      </c>
      <c r="D4" s="365">
        <v>1250</v>
      </c>
      <c r="E4" s="246"/>
      <c r="F4" s="255" t="str">
        <f>IF(($E$2="エームサービス"),INDEX($A$3:$D$40,2,2),INDEX($A$3:$D$40,21,2))</f>
        <v>焼酎麦</v>
      </c>
      <c r="G4" s="256" t="str">
        <f>IF(($E$2="エームサービス"),INDEX($A$3:$D$40,2,3),INDEX($A$3:$D$40,21,3))</f>
        <v>900ｍｌ</v>
      </c>
      <c r="H4" s="257">
        <f>IF(($E$2="エームサービス"),INDEX($A$3:$D$40,2,4),INDEX($A$3:$D$40,21,4))</f>
        <v>1250</v>
      </c>
      <c r="I4" s="258">
        <v>1</v>
      </c>
      <c r="J4" s="259">
        <f t="shared" si="0"/>
        <v>1250</v>
      </c>
    </row>
    <row r="5" spans="1:10" ht="15.75">
      <c r="A5" s="266" t="s">
        <v>233</v>
      </c>
      <c r="B5" s="267" t="s">
        <v>300</v>
      </c>
      <c r="C5" s="268" t="s">
        <v>308</v>
      </c>
      <c r="D5" s="365">
        <v>1950</v>
      </c>
      <c r="E5" s="246"/>
      <c r="F5" s="255" t="str">
        <f>IF(($E$2="エームサービス"),INDEX($A$3:$D$40,3,2),INDEX($A$3:$D$40,22,2))</f>
        <v>ウイスキー</v>
      </c>
      <c r="G5" s="256" t="str">
        <f>IF(($E$2="エームサービス"),INDEX($A$3:$D$40,3,3),INDEX($A$3:$D$40,22,3))</f>
        <v>700ｍｌ</v>
      </c>
      <c r="H5" s="257">
        <f>IF(($E$2="エームサービス"),INDEX($A$3:$D$40,3,4),INDEX($A$3:$D$40,22,4))</f>
        <v>1950</v>
      </c>
      <c r="I5" s="258">
        <v>1</v>
      </c>
      <c r="J5" s="259">
        <f t="shared" si="0"/>
        <v>1950</v>
      </c>
    </row>
    <row r="6" spans="1:10" ht="15.75">
      <c r="A6" s="266" t="s">
        <v>233</v>
      </c>
      <c r="B6" s="267" t="s">
        <v>301</v>
      </c>
      <c r="C6" s="268" t="s">
        <v>309</v>
      </c>
      <c r="D6" s="365">
        <v>400</v>
      </c>
      <c r="E6" s="246"/>
      <c r="F6" s="255" t="str">
        <f>IF(($E$2="エームサービス"),INDEX($A$3:$D$40,4,2),INDEX($A$3:$D$40,23,2))</f>
        <v>ビール</v>
      </c>
      <c r="G6" s="256" t="str">
        <f>IF(($E$2="エームサービス"),INDEX($A$3:$D$40,3,3),INDEX($A$3:$D$40,22,3))</f>
        <v>700ｍｌ</v>
      </c>
      <c r="H6" s="257">
        <f>IF(($E$2="エームサービス"),INDEX($A$3:$D$40,4,4),INDEX($A$3:$D$40,23,4))</f>
        <v>400</v>
      </c>
      <c r="I6" s="258">
        <v>2</v>
      </c>
      <c r="J6" s="259">
        <f t="shared" si="0"/>
        <v>800</v>
      </c>
    </row>
    <row r="7" spans="1:10" ht="15.75">
      <c r="A7" s="266" t="s">
        <v>233</v>
      </c>
      <c r="B7" s="267" t="s">
        <v>284</v>
      </c>
      <c r="C7" s="268" t="s">
        <v>310</v>
      </c>
      <c r="D7" s="365">
        <v>1200</v>
      </c>
      <c r="E7" s="246"/>
      <c r="F7" s="255" t="str">
        <f>IF(($E$2="エームサービス"),INDEX($A$3:$D$40,5,2),INDEX($A$3:$D$40,24,2))</f>
        <v>ワイン赤</v>
      </c>
      <c r="G7" s="256" t="str">
        <f>IF(($E$2="エームサービス"),INDEX($A$3:$D$40,5,3),INDEX($A$3:$D$40,24,3))</f>
        <v>750ｍｌ</v>
      </c>
      <c r="H7" s="257">
        <f>IF(($E$2="エームサービス"),INDEX($A$3:$D$40,5,4),INDEX($A$3:$D$40,24,4))</f>
        <v>1200</v>
      </c>
      <c r="I7" s="258">
        <v>3</v>
      </c>
      <c r="J7" s="259">
        <f t="shared" si="0"/>
        <v>3600</v>
      </c>
    </row>
    <row r="8" spans="1:10" ht="15.75">
      <c r="A8" s="266" t="s">
        <v>233</v>
      </c>
      <c r="B8" s="267" t="s">
        <v>286</v>
      </c>
      <c r="C8" s="268" t="s">
        <v>310</v>
      </c>
      <c r="D8" s="365">
        <v>1200</v>
      </c>
      <c r="E8" s="246"/>
      <c r="F8" s="255" t="str">
        <f>IF(($E$2="エームサービス"),INDEX($A$3:$D$40,6,2),INDEX($A$3:$D$40,25,2))</f>
        <v>ワイン白</v>
      </c>
      <c r="G8" s="256" t="str">
        <f>IF(($E$2="エームサービス"),INDEX($A$3:$D$40,6,3),INDEX($A$3:$D$40,25,3))</f>
        <v>750ｍｌ</v>
      </c>
      <c r="H8" s="257">
        <f>IF(($E$2="エームサービス"),INDEX($A$3:$D$40,6,4),INDEX($A$3:$D$40,25,4))</f>
        <v>1200</v>
      </c>
      <c r="I8" s="258">
        <v>4</v>
      </c>
      <c r="J8" s="259">
        <f t="shared" si="0"/>
        <v>4800</v>
      </c>
    </row>
    <row r="9" spans="1:10" ht="15.75">
      <c r="A9" s="266" t="s">
        <v>233</v>
      </c>
      <c r="B9" s="267" t="s">
        <v>303</v>
      </c>
      <c r="C9" s="268" t="s">
        <v>311</v>
      </c>
      <c r="D9" s="365">
        <v>1500</v>
      </c>
      <c r="E9" s="246"/>
      <c r="F9" s="255" t="str">
        <f>IF(($E$2="エームサービス"),INDEX($A$3:$D$40,7,2),INDEX($A$3:$D$40,26,2))</f>
        <v>日本酒（720ml）</v>
      </c>
      <c r="G9" s="256" t="str">
        <f>IF(($E$2="エームサービス"),INDEX($A$3:$D$40,7,3),INDEX($A$3:$D$40,26,3))</f>
        <v>720ｍｌ</v>
      </c>
      <c r="H9" s="257">
        <f>IF(($E$2="エームサービス"),INDEX($A$3:$D$40,7,4),INDEX($A$3:$D$40,26,4))</f>
        <v>1500</v>
      </c>
      <c r="I9" s="258">
        <v>5</v>
      </c>
      <c r="J9" s="259">
        <f t="shared" si="0"/>
        <v>7500</v>
      </c>
    </row>
    <row r="10" spans="1:10" ht="15.75">
      <c r="A10" s="266" t="s">
        <v>233</v>
      </c>
      <c r="B10" s="267" t="s">
        <v>302</v>
      </c>
      <c r="C10" s="268" t="s">
        <v>312</v>
      </c>
      <c r="D10" s="365">
        <v>250</v>
      </c>
      <c r="E10" s="246"/>
      <c r="F10" s="255" t="str">
        <f>IF(($E$2="エームサービス"),INDEX($A$3:$D$40,8,2),INDEX($A$3:$D$40,27,2))</f>
        <v>日本酒（180ml）</v>
      </c>
      <c r="G10" s="256" t="str">
        <f>IF(($E$2="エームサービス"),INDEX($A$3:$D$40,8,3),INDEX($A$3:$D$40,27,3))</f>
        <v>180ｍｌ</v>
      </c>
      <c r="H10" s="257">
        <f>IF(($E$2="エームサービス"),INDEX($A$3:$D$40,8,4),INDEX($A$3:$D$40,27,4))</f>
        <v>250</v>
      </c>
      <c r="I10" s="258">
        <v>6</v>
      </c>
      <c r="J10" s="259">
        <f t="shared" si="0"/>
        <v>1500</v>
      </c>
    </row>
    <row r="11" spans="1:10" ht="15.75">
      <c r="A11" s="266" t="s">
        <v>233</v>
      </c>
      <c r="B11" s="267" t="s">
        <v>291</v>
      </c>
      <c r="C11" s="268" t="s">
        <v>313</v>
      </c>
      <c r="D11" s="365">
        <v>200</v>
      </c>
      <c r="E11" s="246"/>
      <c r="F11" s="255" t="str">
        <f>IF(($E$2="エームサービス"),INDEX($A$3:$D$40,9,2),INDEX($A$3:$D$40,28,2))</f>
        <v>缶チューハイ</v>
      </c>
      <c r="G11" s="256" t="str">
        <f>IF(($E$2="エームサービス"),INDEX($A$3:$D$40,9,3),INDEX($A$3:$D$40,28,3))</f>
        <v>350ｍｌ</v>
      </c>
      <c r="H11" s="257">
        <f>IF(($E$2="エームサービス"),INDEX($A$3:$D$40,9,4),INDEX($A$3:$D$40,28,4))</f>
        <v>200</v>
      </c>
      <c r="I11" s="258">
        <v>7</v>
      </c>
      <c r="J11" s="259">
        <f t="shared" si="0"/>
        <v>1400</v>
      </c>
    </row>
    <row r="12" spans="1:10" ht="15.75">
      <c r="A12" s="266" t="s">
        <v>233</v>
      </c>
      <c r="B12" s="267" t="s">
        <v>304</v>
      </c>
      <c r="C12" s="268" t="s">
        <v>313</v>
      </c>
      <c r="D12" s="365">
        <v>250</v>
      </c>
      <c r="E12" s="246"/>
      <c r="F12" s="255" t="str">
        <f>IF(($E$2="エームサービス"),INDEX($A$3:$D$40,10,2),INDEX($A$3:$D$40,29,2))</f>
        <v>缶ハイボール</v>
      </c>
      <c r="G12" s="256" t="str">
        <f>IF(($E$2="エームサービス"),INDEX($A$3:$D$40,10,3),INDEX($A$3:$D$40,29,3))</f>
        <v>350ｍｌ</v>
      </c>
      <c r="H12" s="257">
        <f>IF(($E$2="エームサービス"),INDEX($A$3:$D$40,10,4),INDEX($A$3:$D$40,29,4))</f>
        <v>250</v>
      </c>
      <c r="I12" s="258">
        <v>8</v>
      </c>
      <c r="J12" s="259">
        <f t="shared" si="0"/>
        <v>2000</v>
      </c>
    </row>
    <row r="13" spans="1:10" ht="15.75">
      <c r="A13" s="266" t="s">
        <v>233</v>
      </c>
      <c r="B13" s="267" t="s">
        <v>305</v>
      </c>
      <c r="C13" s="268" t="s">
        <v>314</v>
      </c>
      <c r="D13" s="365">
        <v>200</v>
      </c>
      <c r="E13" s="246"/>
      <c r="F13" s="255" t="str">
        <f>IF(($E$2="エームサービス"),INDEX($A$3:$D$40,11,2),INDEX($A$3:$D$40,30,2))</f>
        <v>ソーダ水</v>
      </c>
      <c r="G13" s="256" t="str">
        <f>IF(($E$2="エームサービス"),INDEX($A$3:$D$40,11,3),INDEX($A$3:$D$40,30,3))</f>
        <v>500ｍｌ</v>
      </c>
      <c r="H13" s="257">
        <f>IF(($E$2="エームサービス"),INDEX($A$3:$D$40,11,4),INDEX($A$3:$D$40,30,4))</f>
        <v>200</v>
      </c>
      <c r="I13" s="258">
        <v>9</v>
      </c>
      <c r="J13" s="259">
        <f t="shared" si="0"/>
        <v>1800</v>
      </c>
    </row>
    <row r="14" spans="1:10" ht="15.75">
      <c r="A14" s="266" t="s">
        <v>233</v>
      </c>
      <c r="B14" s="267" t="s">
        <v>306</v>
      </c>
      <c r="C14" s="268" t="s">
        <v>315</v>
      </c>
      <c r="D14" s="365">
        <v>300</v>
      </c>
      <c r="E14" s="246"/>
      <c r="F14" s="255" t="str">
        <f>IF(($E$2="エームサービス"),INDEX($A$3:$D$40,12,2),INDEX($A$3:$D$40,31,2))</f>
        <v>ソフトドリンク</v>
      </c>
      <c r="G14" s="256" t="str">
        <f>IF(($E$2="エームサービス"),INDEX($A$3:$D$40,12,3),INDEX($A$3:$D$40,31,3))</f>
        <v>1500ｍｌ</v>
      </c>
      <c r="H14" s="257">
        <f>IF(($E$2="エームサービス"),INDEX($A$3:$D$40,12,4),INDEX($A$3:$D$40,31,4))</f>
        <v>300</v>
      </c>
      <c r="I14" s="258">
        <v>10</v>
      </c>
      <c r="J14" s="259">
        <f t="shared" si="0"/>
        <v>3000</v>
      </c>
    </row>
    <row r="15" spans="1:10" ht="15.75">
      <c r="A15" s="266" t="s">
        <v>233</v>
      </c>
      <c r="B15" s="267" t="s">
        <v>298</v>
      </c>
      <c r="C15" s="268" t="s">
        <v>316</v>
      </c>
      <c r="D15" s="366">
        <v>300</v>
      </c>
      <c r="E15" s="246"/>
      <c r="F15" s="255" t="str">
        <f>IF(($E$2="エームサービス"),INDEX($A$3:$D$40,13,2),INDEX($A$3:$D$40,32,2))</f>
        <v>烏龍茶</v>
      </c>
      <c r="G15" s="256" t="str">
        <f>IF(($E$2="エームサービス"),INDEX($A$3:$D$40,13,3),INDEX($A$3:$D$40,32,3))</f>
        <v>2000ｍｌ</v>
      </c>
      <c r="H15" s="257">
        <f>IF(($E$2="エームサービス"),INDEX($A$3:$D$40,13,4),INDEX($A$3:$D$40,32,4))</f>
        <v>300</v>
      </c>
      <c r="I15" s="258">
        <v>11</v>
      </c>
      <c r="J15" s="259">
        <f t="shared" si="0"/>
        <v>3300</v>
      </c>
    </row>
    <row r="16" spans="1:10" ht="15.75">
      <c r="A16" s="266" t="s">
        <v>233</v>
      </c>
      <c r="B16" s="267"/>
      <c r="C16" s="268"/>
      <c r="D16" s="269"/>
      <c r="E16" s="246"/>
      <c r="F16" s="255">
        <f>IF(($E$2="エームサービス"),INDEX($A$3:$D$40,14,2),INDEX($A$3:$D$40,33,2))</f>
        <v>0</v>
      </c>
      <c r="G16" s="256">
        <f>IF(($E$2="エームサービス"),INDEX($A$3:$D$40,14,3),INDEX($A$3:$D$40,33,3))</f>
        <v>0</v>
      </c>
      <c r="H16" s="257">
        <f>IF(($E$2="エームサービス"),INDEX($A$3:$D$40,14,4),INDEX($A$3:$D$40,33,4))</f>
        <v>0</v>
      </c>
      <c r="I16" s="258">
        <v>12</v>
      </c>
      <c r="J16" s="259">
        <f t="shared" si="0"/>
        <v>0</v>
      </c>
    </row>
    <row r="17" spans="1:10" ht="15.75">
      <c r="A17" s="266" t="s">
        <v>233</v>
      </c>
      <c r="B17" s="267"/>
      <c r="C17" s="268"/>
      <c r="D17" s="269"/>
      <c r="E17" s="246"/>
      <c r="F17" s="260">
        <f>IF(($E$2="エームサービス"),INDEX($A$3:$D$40,14,2),INDEX($A$3:$D$40,34,2))</f>
        <v>0</v>
      </c>
      <c r="G17" s="256">
        <f>IF(($E$2="エームサービス"),INDEX($A$3:$D$40,14,3),INDEX($A$3:$D$40,34,3))</f>
        <v>0</v>
      </c>
      <c r="H17" s="257">
        <f>IF(($E$2="エームサービス"),INDEX($A$3:$D$40,14,4),INDEX($A$3:$D$40,34,4))</f>
        <v>0</v>
      </c>
      <c r="I17" s="258">
        <v>13</v>
      </c>
      <c r="J17" s="259">
        <f t="shared" si="0"/>
        <v>0</v>
      </c>
    </row>
    <row r="18" spans="1:10" ht="15.75">
      <c r="A18" s="266" t="s">
        <v>233</v>
      </c>
      <c r="B18" s="267"/>
      <c r="C18" s="268"/>
      <c r="D18" s="269"/>
      <c r="E18" s="246"/>
      <c r="F18" s="255">
        <f>IF(($E$2="エームサービス"),INDEX($A$3:$D$40,16,2),INDEX($A$3:$D$40,35,2))</f>
        <v>0</v>
      </c>
      <c r="G18" s="256">
        <f>IF(($E$2="エームサービス"),INDEX($A$3:$D$40,16,3),INDEX($A$3:$D$40,35,3))</f>
        <v>0</v>
      </c>
      <c r="H18" s="257">
        <f>IF(($E$2="エームサービス"),INDEX($A$3:$D$40,14,4),INDEX($A$3:$D$40,35,4))</f>
        <v>0</v>
      </c>
      <c r="I18" s="258">
        <v>1</v>
      </c>
      <c r="J18" s="259">
        <f t="shared" si="0"/>
        <v>0</v>
      </c>
    </row>
    <row r="19" spans="1:10" ht="15.75">
      <c r="A19" s="266" t="s">
        <v>233</v>
      </c>
      <c r="B19" s="267"/>
      <c r="C19" s="268"/>
      <c r="D19" s="269"/>
      <c r="E19" s="246"/>
      <c r="F19" s="255">
        <f>IF(($E$2="エームサービス"),INDEX($A$3:$D$40,17,2),INDEX($A$3:$D$40,36,2))</f>
        <v>0</v>
      </c>
      <c r="G19" s="256">
        <f>IF(($E$2="エームサービス"),INDEX($A$3:$D$40,17,3),INDEX($A$3:$D$40,36,3))</f>
        <v>0</v>
      </c>
      <c r="H19" s="257">
        <f>IF(($E$2="エームサービス"),INDEX($A$3:$D$40,17,4),INDEX($A$3:$D$40,36,4))</f>
        <v>0</v>
      </c>
      <c r="I19" s="258">
        <v>2</v>
      </c>
      <c r="J19" s="259">
        <f t="shared" si="0"/>
        <v>0</v>
      </c>
    </row>
    <row r="20" spans="1:10" ht="15.75">
      <c r="A20" s="266" t="s">
        <v>233</v>
      </c>
      <c r="B20" s="267"/>
      <c r="C20" s="268"/>
      <c r="D20" s="269"/>
      <c r="E20" s="246"/>
      <c r="F20" s="255">
        <f>IF(($E$2="エームサービス"),INDEX($A$3:$D$40,18,2),INDEX($A$3:$D$40,37,2))</f>
        <v>0</v>
      </c>
      <c r="G20" s="256">
        <f>IF(($E$2="エームサービス"),INDEX($A$3:$D$40,18,3),INDEX($A$3:$D$40,37,3))</f>
        <v>0</v>
      </c>
      <c r="H20" s="257">
        <f>IF(($E$2="エームサービス"),INDEX($A$3:$D$40,18,4),INDEX($A$3:$D$40,37,4))</f>
        <v>0</v>
      </c>
      <c r="I20" s="258">
        <v>16</v>
      </c>
      <c r="J20" s="259">
        <f t="shared" si="0"/>
        <v>0</v>
      </c>
    </row>
    <row r="21" spans="1:10" ht="15.75">
      <c r="A21" s="266" t="s">
        <v>233</v>
      </c>
      <c r="B21" s="267"/>
      <c r="C21" s="268"/>
      <c r="D21" s="269"/>
      <c r="E21" s="246"/>
      <c r="F21" s="255">
        <f>IF(($E$2="エームサービス"),INDEX($A$3:$D$40,19,2),INDEX($A$3:$D$40,37,2))</f>
        <v>0</v>
      </c>
      <c r="G21" s="256">
        <f>IF(($E$2="エームサービス"),INDEX($A$3:$D$40,19,3),INDEX($A$3:$D$40,38,3))</f>
        <v>0</v>
      </c>
      <c r="H21" s="257">
        <f>IF(($E$2="エームサービス"),INDEX($A$3:$D$40,19,4),INDEX($A$3:$D$40,38,4))</f>
        <v>0</v>
      </c>
      <c r="I21" s="258">
        <v>17</v>
      </c>
      <c r="J21" s="259">
        <f t="shared" si="0"/>
        <v>0</v>
      </c>
    </row>
    <row r="22" spans="1:10" ht="15.75">
      <c r="A22" s="266" t="s">
        <v>234</v>
      </c>
      <c r="B22" s="267" t="s">
        <v>277</v>
      </c>
      <c r="C22" s="268" t="s">
        <v>307</v>
      </c>
      <c r="D22" s="365">
        <v>1600</v>
      </c>
      <c r="E22" s="246"/>
      <c r="F22" s="248"/>
      <c r="G22" s="249"/>
      <c r="H22" s="250"/>
      <c r="I22" s="224"/>
      <c r="J22" s="251"/>
    </row>
    <row r="23" spans="1:11" ht="16.5" thickBot="1">
      <c r="A23" s="266" t="s">
        <v>234</v>
      </c>
      <c r="B23" s="267" t="s">
        <v>279</v>
      </c>
      <c r="C23" s="268" t="s">
        <v>307</v>
      </c>
      <c r="D23" s="365">
        <v>1250</v>
      </c>
      <c r="E23" s="246"/>
      <c r="F23" s="252"/>
      <c r="G23" s="1022" t="s">
        <v>273</v>
      </c>
      <c r="H23" s="1025" t="s">
        <v>274</v>
      </c>
      <c r="I23" s="1026"/>
      <c r="J23" s="362">
        <v>1500</v>
      </c>
      <c r="K23" s="363" t="s">
        <v>275</v>
      </c>
    </row>
    <row r="24" spans="1:11" ht="15.75">
      <c r="A24" s="266" t="s">
        <v>234</v>
      </c>
      <c r="B24" s="267" t="s">
        <v>300</v>
      </c>
      <c r="C24" s="268" t="s">
        <v>308</v>
      </c>
      <c r="D24" s="365">
        <v>1950</v>
      </c>
      <c r="E24" s="246"/>
      <c r="F24" s="1019" t="s">
        <v>255</v>
      </c>
      <c r="G24" s="1023"/>
      <c r="H24" s="1027"/>
      <c r="I24" s="1028"/>
      <c r="J24" s="362">
        <v>2000</v>
      </c>
      <c r="K24" s="363" t="s">
        <v>275</v>
      </c>
    </row>
    <row r="25" spans="1:11" ht="15.75">
      <c r="A25" s="266" t="s">
        <v>234</v>
      </c>
      <c r="B25" s="267" t="s">
        <v>301</v>
      </c>
      <c r="C25" s="268" t="s">
        <v>309</v>
      </c>
      <c r="D25" s="365">
        <v>400</v>
      </c>
      <c r="E25" s="246"/>
      <c r="F25" s="1020"/>
      <c r="G25" s="1023"/>
      <c r="H25" s="1029"/>
      <c r="I25" s="1030"/>
      <c r="J25" s="362">
        <v>2500</v>
      </c>
      <c r="K25" s="363" t="s">
        <v>275</v>
      </c>
    </row>
    <row r="26" spans="1:11" ht="15.75">
      <c r="A26" s="266" t="s">
        <v>234</v>
      </c>
      <c r="B26" s="267" t="s">
        <v>284</v>
      </c>
      <c r="C26" s="268" t="s">
        <v>310</v>
      </c>
      <c r="D26" s="365">
        <v>1200</v>
      </c>
      <c r="E26" s="246"/>
      <c r="F26" s="1020"/>
      <c r="G26" s="1023"/>
      <c r="H26" s="1022" t="s">
        <v>276</v>
      </c>
      <c r="I26" s="363" t="s">
        <v>277</v>
      </c>
      <c r="J26" s="362">
        <v>1600</v>
      </c>
      <c r="K26" s="363" t="s">
        <v>278</v>
      </c>
    </row>
    <row r="27" spans="1:11" ht="15.75">
      <c r="A27" s="266" t="s">
        <v>234</v>
      </c>
      <c r="B27" s="267" t="s">
        <v>286</v>
      </c>
      <c r="C27" s="268" t="s">
        <v>310</v>
      </c>
      <c r="D27" s="365">
        <v>1200</v>
      </c>
      <c r="E27" s="246"/>
      <c r="F27" s="1020"/>
      <c r="G27" s="1023"/>
      <c r="H27" s="1023"/>
      <c r="I27" s="363" t="s">
        <v>279</v>
      </c>
      <c r="J27" s="362">
        <v>1250</v>
      </c>
      <c r="K27" s="363" t="s">
        <v>278</v>
      </c>
    </row>
    <row r="28" spans="1:11" ht="15.75">
      <c r="A28" s="266" t="s">
        <v>234</v>
      </c>
      <c r="B28" s="267" t="s">
        <v>303</v>
      </c>
      <c r="C28" s="268" t="s">
        <v>311</v>
      </c>
      <c r="D28" s="365">
        <v>1500</v>
      </c>
      <c r="E28" s="246"/>
      <c r="F28" s="1020"/>
      <c r="G28" s="1023"/>
      <c r="H28" s="1023"/>
      <c r="I28" s="363" t="s">
        <v>280</v>
      </c>
      <c r="J28" s="362">
        <v>1950</v>
      </c>
      <c r="K28" s="363" t="s">
        <v>281</v>
      </c>
    </row>
    <row r="29" spans="1:11" ht="15.75">
      <c r="A29" s="266" t="s">
        <v>234</v>
      </c>
      <c r="B29" s="267" t="s">
        <v>302</v>
      </c>
      <c r="C29" s="268" t="s">
        <v>312</v>
      </c>
      <c r="D29" s="365">
        <v>250</v>
      </c>
      <c r="E29" s="246"/>
      <c r="F29" s="1020"/>
      <c r="G29" s="1023"/>
      <c r="H29" s="1023"/>
      <c r="I29" s="363" t="s">
        <v>282</v>
      </c>
      <c r="J29" s="362">
        <v>400</v>
      </c>
      <c r="K29" s="363" t="s">
        <v>283</v>
      </c>
    </row>
    <row r="30" spans="1:11" ht="15.75">
      <c r="A30" s="266" t="s">
        <v>234</v>
      </c>
      <c r="B30" s="267" t="s">
        <v>291</v>
      </c>
      <c r="C30" s="268" t="s">
        <v>313</v>
      </c>
      <c r="D30" s="365">
        <v>200</v>
      </c>
      <c r="E30" s="246"/>
      <c r="F30" s="1020"/>
      <c r="G30" s="1023"/>
      <c r="H30" s="1023"/>
      <c r="I30" s="363" t="s">
        <v>284</v>
      </c>
      <c r="J30" s="362">
        <v>1200</v>
      </c>
      <c r="K30" s="363" t="s">
        <v>285</v>
      </c>
    </row>
    <row r="31" spans="1:11" ht="15.75">
      <c r="A31" s="266" t="s">
        <v>234</v>
      </c>
      <c r="B31" s="267" t="s">
        <v>304</v>
      </c>
      <c r="C31" s="268" t="s">
        <v>313</v>
      </c>
      <c r="D31" s="365">
        <v>250</v>
      </c>
      <c r="E31" s="246"/>
      <c r="F31" s="1020"/>
      <c r="G31" s="1023"/>
      <c r="H31" s="1023"/>
      <c r="I31" s="363" t="s">
        <v>286</v>
      </c>
      <c r="J31" s="362">
        <v>1200</v>
      </c>
      <c r="K31" s="363" t="s">
        <v>287</v>
      </c>
    </row>
    <row r="32" spans="1:11" ht="16.5" thickBot="1">
      <c r="A32" s="266" t="s">
        <v>234</v>
      </c>
      <c r="B32" s="267" t="s">
        <v>305</v>
      </c>
      <c r="C32" s="268" t="s">
        <v>314</v>
      </c>
      <c r="D32" s="365">
        <v>200</v>
      </c>
      <c r="E32" s="246"/>
      <c r="F32" s="1021"/>
      <c r="G32" s="1023"/>
      <c r="H32" s="1023"/>
      <c r="I32" s="1022" t="s">
        <v>288</v>
      </c>
      <c r="J32" s="362">
        <v>1500</v>
      </c>
      <c r="K32" s="363" t="s">
        <v>289</v>
      </c>
    </row>
    <row r="33" spans="1:11" ht="15.75">
      <c r="A33" s="266" t="s">
        <v>234</v>
      </c>
      <c r="B33" s="267" t="s">
        <v>306</v>
      </c>
      <c r="C33" s="268" t="s">
        <v>315</v>
      </c>
      <c r="D33" s="365">
        <v>300</v>
      </c>
      <c r="E33" s="246"/>
      <c r="G33" s="1023"/>
      <c r="H33" s="1023"/>
      <c r="I33" s="1024"/>
      <c r="J33" s="362">
        <v>250</v>
      </c>
      <c r="K33" s="363" t="s">
        <v>290</v>
      </c>
    </row>
    <row r="34" spans="1:11" ht="15.75">
      <c r="A34" s="266" t="s">
        <v>234</v>
      </c>
      <c r="B34" s="267" t="s">
        <v>298</v>
      </c>
      <c r="C34" s="268" t="s">
        <v>316</v>
      </c>
      <c r="D34" s="366">
        <v>300</v>
      </c>
      <c r="E34" s="246"/>
      <c r="G34" s="1023"/>
      <c r="H34" s="1023"/>
      <c r="I34" s="363" t="s">
        <v>291</v>
      </c>
      <c r="J34" s="362">
        <v>200</v>
      </c>
      <c r="K34" s="363" t="s">
        <v>292</v>
      </c>
    </row>
    <row r="35" spans="1:11" ht="15.75">
      <c r="A35" s="266" t="s">
        <v>234</v>
      </c>
      <c r="B35" s="270"/>
      <c r="C35" s="271"/>
      <c r="D35" s="272"/>
      <c r="E35" s="246"/>
      <c r="G35" s="1023"/>
      <c r="H35" s="1023"/>
      <c r="I35" s="364" t="s">
        <v>293</v>
      </c>
      <c r="J35" s="362">
        <v>250</v>
      </c>
      <c r="K35" s="363" t="s">
        <v>292</v>
      </c>
    </row>
    <row r="36" spans="1:11" ht="15.75">
      <c r="A36" s="266" t="s">
        <v>234</v>
      </c>
      <c r="B36" s="270"/>
      <c r="C36" s="271"/>
      <c r="D36" s="272"/>
      <c r="E36" s="246"/>
      <c r="G36" s="1023"/>
      <c r="H36" s="1023"/>
      <c r="I36" s="364" t="s">
        <v>294</v>
      </c>
      <c r="J36" s="362">
        <v>200</v>
      </c>
      <c r="K36" s="363" t="s">
        <v>295</v>
      </c>
    </row>
    <row r="37" spans="1:11" ht="15.75">
      <c r="A37" s="266" t="s">
        <v>234</v>
      </c>
      <c r="B37" s="273"/>
      <c r="C37" s="274"/>
      <c r="D37" s="273"/>
      <c r="E37" s="246"/>
      <c r="G37" s="1023"/>
      <c r="H37" s="1023"/>
      <c r="I37" s="363" t="s">
        <v>296</v>
      </c>
      <c r="J37" s="362">
        <v>300</v>
      </c>
      <c r="K37" s="363" t="s">
        <v>297</v>
      </c>
    </row>
    <row r="38" spans="1:11" ht="15.75">
      <c r="A38" s="266" t="s">
        <v>234</v>
      </c>
      <c r="B38" s="273"/>
      <c r="C38" s="274"/>
      <c r="D38" s="273"/>
      <c r="E38" s="246"/>
      <c r="G38" s="1024"/>
      <c r="H38" s="1024"/>
      <c r="I38" s="363" t="s">
        <v>298</v>
      </c>
      <c r="J38" s="362">
        <v>300</v>
      </c>
      <c r="K38" s="363" t="s">
        <v>299</v>
      </c>
    </row>
    <row r="39" spans="1:5" ht="15.75">
      <c r="A39" s="266" t="s">
        <v>234</v>
      </c>
      <c r="B39" s="273"/>
      <c r="C39" s="274"/>
      <c r="D39" s="273"/>
      <c r="E39" s="246"/>
    </row>
    <row r="40" spans="1:5" ht="15.75">
      <c r="A40" s="266" t="s">
        <v>234</v>
      </c>
      <c r="B40" s="273"/>
      <c r="C40" s="274"/>
      <c r="D40" s="273"/>
      <c r="E40" s="246"/>
    </row>
    <row r="41" spans="1:10" ht="15.75">
      <c r="A41" s="316" t="s">
        <v>256</v>
      </c>
      <c r="B41" s="317"/>
      <c r="C41" s="318"/>
      <c r="D41" s="319"/>
      <c r="E41" s="315"/>
      <c r="F41" s="248"/>
      <c r="G41" s="249"/>
      <c r="H41" s="250"/>
      <c r="I41" s="224"/>
      <c r="J41" s="251"/>
    </row>
    <row r="42" spans="1:10" ht="16.5" thickBot="1">
      <c r="A42" s="316" t="s">
        <v>256</v>
      </c>
      <c r="B42" s="270"/>
      <c r="C42" s="314"/>
      <c r="D42" s="272"/>
      <c r="E42" s="315"/>
      <c r="F42" s="252"/>
      <c r="G42" s="84"/>
      <c r="H42" s="253"/>
      <c r="I42" s="223"/>
      <c r="J42" s="254"/>
    </row>
    <row r="43" spans="1:6" ht="15.75">
      <c r="A43" s="316" t="s">
        <v>256</v>
      </c>
      <c r="B43" s="270"/>
      <c r="C43" s="314"/>
      <c r="D43" s="272"/>
      <c r="E43" s="315"/>
      <c r="F43" s="1019" t="s">
        <v>255</v>
      </c>
    </row>
    <row r="44" spans="1:6" ht="15.75">
      <c r="A44" s="316" t="s">
        <v>256</v>
      </c>
      <c r="B44" s="270"/>
      <c r="C44" s="314"/>
      <c r="D44" s="272"/>
      <c r="E44" s="315"/>
      <c r="F44" s="1020"/>
    </row>
    <row r="45" spans="1:6" ht="15.75">
      <c r="A45" s="316" t="s">
        <v>256</v>
      </c>
      <c r="B45" s="270"/>
      <c r="C45" s="314"/>
      <c r="D45" s="272"/>
      <c r="E45" s="315"/>
      <c r="F45" s="1020"/>
    </row>
    <row r="46" spans="1:6" ht="15.75">
      <c r="A46" s="316" t="s">
        <v>256</v>
      </c>
      <c r="B46" s="270"/>
      <c r="C46" s="314"/>
      <c r="D46" s="272"/>
      <c r="E46" s="315"/>
      <c r="F46" s="1020"/>
    </row>
    <row r="47" spans="1:6" ht="15.75">
      <c r="A47" s="316" t="s">
        <v>256</v>
      </c>
      <c r="B47" s="270"/>
      <c r="C47" s="314"/>
      <c r="D47" s="272"/>
      <c r="E47" s="315"/>
      <c r="F47" s="1020"/>
    </row>
    <row r="48" spans="1:6" ht="15.75">
      <c r="A48" s="316" t="s">
        <v>256</v>
      </c>
      <c r="B48" s="270"/>
      <c r="C48" s="314"/>
      <c r="D48" s="272"/>
      <c r="E48" s="315"/>
      <c r="F48" s="1020"/>
    </row>
    <row r="49" spans="1:6" ht="15.75">
      <c r="A49" s="316" t="s">
        <v>256</v>
      </c>
      <c r="B49" s="270"/>
      <c r="C49" s="314"/>
      <c r="D49" s="272"/>
      <c r="E49" s="315"/>
      <c r="F49" s="1020"/>
    </row>
    <row r="50" spans="1:6" ht="15.75">
      <c r="A50" s="316" t="s">
        <v>256</v>
      </c>
      <c r="B50" s="270"/>
      <c r="C50" s="314"/>
      <c r="D50" s="272"/>
      <c r="E50" s="315"/>
      <c r="F50" s="1020"/>
    </row>
    <row r="51" spans="1:6" ht="16.5" thickBot="1">
      <c r="A51" s="316" t="s">
        <v>256</v>
      </c>
      <c r="B51" s="270"/>
      <c r="C51" s="314"/>
      <c r="D51" s="272"/>
      <c r="E51" s="315"/>
      <c r="F51" s="1021"/>
    </row>
    <row r="52" spans="1:5" ht="15.75">
      <c r="A52" s="316" t="s">
        <v>256</v>
      </c>
      <c r="B52" s="270"/>
      <c r="C52" s="314"/>
      <c r="D52" s="272"/>
      <c r="E52" s="315"/>
    </row>
    <row r="53" spans="1:5" ht="15.75">
      <c r="A53" s="316" t="s">
        <v>256</v>
      </c>
      <c r="B53" s="270"/>
      <c r="C53" s="314"/>
      <c r="D53" s="272"/>
      <c r="E53" s="315"/>
    </row>
    <row r="54" spans="1:5" ht="15.75">
      <c r="A54" s="316" t="s">
        <v>256</v>
      </c>
      <c r="B54" s="270"/>
      <c r="C54" s="314"/>
      <c r="D54" s="272"/>
      <c r="E54" s="315"/>
    </row>
    <row r="55" spans="1:5" ht="15.75">
      <c r="A55" s="316" t="s">
        <v>256</v>
      </c>
      <c r="B55" s="270"/>
      <c r="C55" s="314"/>
      <c r="D55" s="272"/>
      <c r="E55" s="315"/>
    </row>
    <row r="56" spans="1:5" ht="15.75">
      <c r="A56" s="316" t="s">
        <v>256</v>
      </c>
      <c r="B56" s="270"/>
      <c r="C56" s="314"/>
      <c r="D56" s="272"/>
      <c r="E56" s="315"/>
    </row>
    <row r="57" spans="1:5" ht="15.75">
      <c r="A57" s="316" t="s">
        <v>256</v>
      </c>
      <c r="B57" s="270"/>
      <c r="C57" s="314"/>
      <c r="D57" s="272"/>
      <c r="E57" s="315"/>
    </row>
    <row r="58" spans="1:5" ht="15.75">
      <c r="A58" s="316" t="s">
        <v>256</v>
      </c>
      <c r="B58" s="270"/>
      <c r="C58" s="314"/>
      <c r="D58" s="272"/>
      <c r="E58" s="315"/>
    </row>
    <row r="59" spans="1:5" ht="15.75">
      <c r="A59" s="316" t="s">
        <v>256</v>
      </c>
      <c r="B59" s="317"/>
      <c r="C59" s="318"/>
      <c r="D59" s="319"/>
      <c r="E59" s="315"/>
    </row>
  </sheetData>
  <sheetProtection/>
  <mergeCells count="6">
    <mergeCell ref="F24:F32"/>
    <mergeCell ref="F43:F51"/>
    <mergeCell ref="G23:G38"/>
    <mergeCell ref="H23:I25"/>
    <mergeCell ref="H26:H38"/>
    <mergeCell ref="I32:I33"/>
  </mergeCells>
  <dataValidations count="1">
    <dataValidation type="list" allowBlank="1" showInputMessage="1" showErrorMessage="1" sqref="F1 E2">
      <formula1>"マルベル,エームサービス"</formula1>
    </dataValidation>
  </dataValidations>
  <printOptions/>
  <pageMargins left="0.7" right="0.7" top="0.75" bottom="0.75" header="0.3" footer="0.3"/>
  <pageSetup horizontalDpi="600" verticalDpi="600" orientation="portrait" paperSize="9"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東芝研修センター</dc:creator>
  <cp:keywords/>
  <dc:description/>
  <cp:lastModifiedBy>yamaguchi takeshi(山口 武史 ＴＢＥＸ ○管理□施設)</cp:lastModifiedBy>
  <cp:lastPrinted>2019-10-18T07:20:19Z</cp:lastPrinted>
  <dcterms:created xsi:type="dcterms:W3CDTF">2009-11-12T08:54:36Z</dcterms:created>
  <dcterms:modified xsi:type="dcterms:W3CDTF">2022-06-06T09:27:55Z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